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26"/>
  <workbookPr defaultThemeVersion="124226"/>
  <mc:AlternateContent xmlns:mc="http://schemas.openxmlformats.org/markup-compatibility/2006">
    <mc:Choice Requires="x15">
      <x15ac:absPath xmlns:x15ac="http://schemas.microsoft.com/office/spreadsheetml/2010/11/ac" url="https://worksafenz-my.sharepoint.com/personal/hayley_weel_worksafe_govt_nz/Documents/Desktop/"/>
    </mc:Choice>
  </mc:AlternateContent>
  <xr:revisionPtr revIDLastSave="0" documentId="8_{499515E7-B9B6-434D-A76E-70D4B006E5A4}" xr6:coauthVersionLast="47" xr6:coauthVersionMax="47" xr10:uidLastSave="{00000000-0000-0000-0000-000000000000}"/>
  <bookViews>
    <workbookView xWindow="-28920" yWindow="-120" windowWidth="29040" windowHeight="15840" firstSheet="1" activeTab="1" xr2:uid="{00000000-000D-0000-FFFF-FFFF00000000}"/>
  </bookViews>
  <sheets>
    <sheet name="Guidance for agencies" sheetId="5" r:id="rId1"/>
    <sheet name="Summary and sign-off" sheetId="13" r:id="rId2"/>
    <sheet name="Travel" sheetId="1" r:id="rId3"/>
    <sheet name="Hospitality" sheetId="2" r:id="rId4"/>
    <sheet name="All other expenses" sheetId="3" r:id="rId5"/>
    <sheet name="Gifts and benefits" sheetId="4" r:id="rId6"/>
    <sheet name="Sheet1" sheetId="14" r:id="rId7"/>
  </sheets>
  <definedNames>
    <definedName name="_xlnm.Print_Area" localSheetId="4">'All other expenses'!$A$1:$E$51</definedName>
    <definedName name="_xlnm.Print_Area" localSheetId="5">'Gifts and benefits'!$A$1:$F$55</definedName>
    <definedName name="_xlnm.Print_Area" localSheetId="0">'Guidance for agencies'!$A$1:$A$58</definedName>
    <definedName name="_xlnm.Print_Area" localSheetId="3">Hospitality!$A$1:$E$32</definedName>
    <definedName name="_xlnm.Print_Area" localSheetId="1">'Summary and sign-off'!$A$1:$F$23</definedName>
    <definedName name="_xlnm.Print_Area" localSheetId="2">Travel!$A$1:$E$104</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63" i="1" l="1"/>
  <c r="B60" i="1"/>
  <c r="B67" i="1"/>
  <c r="B65" i="1"/>
  <c r="B64" i="1"/>
  <c r="B24" i="3"/>
  <c r="B27" i="1"/>
  <c r="B58" i="1"/>
  <c r="B55" i="1"/>
  <c r="B42" i="1"/>
  <c r="B32" i="1"/>
  <c r="B37" i="1"/>
  <c r="B30" i="1"/>
  <c r="B28" i="1"/>
  <c r="B51" i="1"/>
  <c r="B45" i="1"/>
  <c r="B35" i="1"/>
  <c r="B23" i="3"/>
  <c r="B22" i="3"/>
  <c r="B21" i="3"/>
  <c r="B20" i="3"/>
  <c r="B19" i="3"/>
  <c r="B18" i="3"/>
  <c r="B17" i="3"/>
  <c r="B16" i="3"/>
  <c r="B15" i="3"/>
  <c r="B14" i="3"/>
  <c r="B13" i="3"/>
  <c r="B12" i="3"/>
  <c r="D44" i="4" l="1"/>
  <c r="C45" i="3"/>
  <c r="C25" i="2"/>
  <c r="C79" i="1"/>
  <c r="C93" i="1"/>
  <c r="C22" i="1"/>
  <c r="B6" i="13" l="1"/>
  <c r="E60" i="13"/>
  <c r="C60" i="13"/>
  <c r="C46" i="4"/>
  <c r="C45" i="4"/>
  <c r="B60" i="13" l="1"/>
  <c r="B59" i="13"/>
  <c r="D59" i="13"/>
  <c r="B58" i="13"/>
  <c r="D58" i="13"/>
  <c r="D57" i="13"/>
  <c r="B57" i="13"/>
  <c r="D56" i="13"/>
  <c r="B56" i="13"/>
  <c r="D55" i="13"/>
  <c r="B55" i="13"/>
  <c r="B2" i="4"/>
  <c r="B3" i="4"/>
  <c r="B2" i="3"/>
  <c r="B3" i="3"/>
  <c r="B2" i="2"/>
  <c r="B3" i="2"/>
  <c r="B2" i="1"/>
  <c r="B3" i="1"/>
  <c r="F58" i="13" l="1"/>
  <c r="D25" i="2" s="1"/>
  <c r="F60" i="13"/>
  <c r="E44" i="4" s="1"/>
  <c r="F59" i="13"/>
  <c r="D45" i="3" s="1"/>
  <c r="F57" i="13"/>
  <c r="D93" i="1" s="1"/>
  <c r="F56" i="13"/>
  <c r="D79" i="1" s="1"/>
  <c r="F55" i="13"/>
  <c r="D22" i="1" s="1"/>
  <c r="C13" i="13"/>
  <c r="C12" i="13"/>
  <c r="C11" i="13"/>
  <c r="C16" i="13" l="1"/>
  <c r="C17" i="13"/>
  <c r="B5" i="4" l="1"/>
  <c r="B4" i="4"/>
  <c r="B5" i="3"/>
  <c r="B4" i="3"/>
  <c r="B5" i="2"/>
  <c r="B4" i="2"/>
  <c r="B5" i="1"/>
  <c r="B4" i="1"/>
  <c r="C15" i="13" l="1"/>
  <c r="F12" i="13" l="1"/>
  <c r="C44" i="4"/>
  <c r="F11" i="13" s="1"/>
  <c r="F13" i="13" l="1"/>
  <c r="B93" i="1"/>
  <c r="B17" i="13" s="1"/>
  <c r="B79" i="1"/>
  <c r="B16" i="13" s="1"/>
  <c r="B22" i="1"/>
  <c r="B15" i="13" s="1"/>
  <c r="B45" i="3" l="1"/>
  <c r="B13" i="13" s="1"/>
  <c r="B25" i="2"/>
  <c r="B12" i="13" s="1"/>
  <c r="B11" i="13" l="1"/>
  <c r="B95"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58" authorId="0" shapeId="0" xr:uid="{00000000-0006-0000-0000-000001000000}">
      <text>
        <r>
          <rPr>
            <sz val="9"/>
            <color indexed="81"/>
            <rFont val="Tahoma"/>
            <family val="2"/>
          </rPr>
          <t xml:space="preserve">
Update link once finalised for new workbook</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1" authorId="0" shapeId="0" xr:uid="{00000000-0006-0000-0200-000001000000}">
      <text>
        <r>
          <rPr>
            <sz val="9"/>
            <color indexed="81"/>
            <rFont val="Tahoma"/>
            <family val="2"/>
          </rPr>
          <t xml:space="preserve">
Insert additional rows as needed:
- 'right click' on a row number (left of screen)
- select 'Insert' (this will insert a row above it)
</t>
        </r>
      </text>
    </comment>
    <comment ref="A25" authorId="0" shapeId="0" xr:uid="{00000000-0006-0000-0200-000002000000}">
      <text>
        <r>
          <rPr>
            <sz val="9"/>
            <color indexed="81"/>
            <rFont val="Tahoma"/>
            <family val="2"/>
          </rPr>
          <t xml:space="preserve">
Insert additional rows as needed:
- 'right click' on a row number (left of screen)
- select 'Insert' (this will insert a row above it)
</t>
        </r>
      </text>
    </comment>
    <comment ref="A82" authorId="0" shapeId="0" xr:uid="{00000000-0006-0000-0200-000003000000}">
      <text>
        <r>
          <rPr>
            <sz val="9"/>
            <color indexed="81"/>
            <rFont val="Tahoma"/>
            <family val="2"/>
          </rPr>
          <t xml:space="preserve">
Insert additional rows as needed:
- 'right click' on a row number (left of screen)
- select 'Insert' (this will insert a row above it)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3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4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500-000001000000}">
      <text>
        <r>
          <rPr>
            <sz val="9"/>
            <color indexed="81"/>
            <rFont val="Tahoma"/>
            <family val="2"/>
          </rPr>
          <t xml:space="preserve">
Insert additional rows as needed:
- 'right click' on a row number (left of screen)
- select 'Insert' (this will insert a row above it)
</t>
        </r>
      </text>
    </comment>
  </commentList>
</comments>
</file>

<file path=xl/sharedStrings.xml><?xml version="1.0" encoding="utf-8"?>
<sst xmlns="http://schemas.openxmlformats.org/spreadsheetml/2006/main" count="523" uniqueCount="249">
  <si>
    <t>Chief Executive Expense Disclosures: A Guide for Agency Staff</t>
  </si>
  <si>
    <r>
      <rPr>
        <sz val="11"/>
        <rFont val="Arial"/>
        <family val="2"/>
      </rPr>
      <t>The following is a summary from "Chief Executive Expense Disclosures: A Guide for Agency Staff":</t>
    </r>
    <r>
      <rPr>
        <u/>
        <sz val="11"/>
        <color theme="10"/>
        <rFont val="Arial"/>
        <family val="2"/>
      </rPr>
      <t xml:space="preserve"> http://www.ssc.govt.nz/assets/Legacy/resources/Chief-Executive-Expense-Disclosure-Guide.pdf
</t>
    </r>
    <r>
      <rPr>
        <sz val="11"/>
        <rFont val="Arial"/>
        <family val="2"/>
      </rPr>
      <t>Please read that in full first.</t>
    </r>
  </si>
  <si>
    <t>In the following worksheets, cells shaded light green require input. All other cells are locked to prevent change.</t>
  </si>
  <si>
    <t>Purpose</t>
  </si>
  <si>
    <t>The purpose of regular public disclosure of Chief Executive's (CE) expenses is to provide transparency and accountability for discretionary expenditure by CEs of Public Service departments and statutory Crown entities.</t>
  </si>
  <si>
    <t>Publishing clear and detailed disclosures is integral to building and maintaining the public's trust and confidence in the State services.</t>
  </si>
  <si>
    <t>What is covered?</t>
  </si>
  <si>
    <r>
      <t xml:space="preserve">Description
</t>
    </r>
    <r>
      <rPr>
        <sz val="10"/>
        <color theme="0"/>
        <rFont val="Arial"/>
        <family val="2"/>
      </rPr>
      <t>(e.g. event tickets, etc)</t>
    </r>
  </si>
  <si>
    <t>All expenses for items experienced, used or declined by CEs in performing their role are required to be disclosed, whether paid by credit card or invoiced.</t>
  </si>
  <si>
    <t xml:space="preserve">This includes expenses for more personal undertakings, such as professional development expenditure, in addition to outgoings for the likes of travel and entertainment. </t>
  </si>
  <si>
    <t>CE expenses are not generally regarded as personal or commercially sensitive. Refer to the Ombudsman Guide to Chief Executive Expenses for guidance.</t>
  </si>
  <si>
    <t>Business or corporate expenses for the organisation that are met from the CE's budget or paid by his /her credit card are excluded.</t>
  </si>
  <si>
    <t>Expense disclosures cover the full period of the report, and are completed by each CE, including Acting CEs.</t>
  </si>
  <si>
    <t>How does it work?</t>
  </si>
  <si>
    <t xml:space="preserve">CEs disclose the expenses, gifts &amp; hospitality they have expended or been offered using this SSC Excel workbook. </t>
  </si>
  <si>
    <t>CEs formally approve completed Excel workbooks and an appropriate person reviews them.</t>
  </si>
  <si>
    <r>
      <rPr>
        <sz val="11"/>
        <rFont val="Arial"/>
        <family val="2"/>
      </rPr>
      <t xml:space="preserve">They are posted on agency websites and linked to www.data.govt.nz. See: </t>
    </r>
    <r>
      <rPr>
        <u/>
        <sz val="11"/>
        <color theme="10"/>
        <rFont val="Arial"/>
        <family val="2"/>
      </rPr>
      <t>https://www.data.govt.nz/toolkit/how-do-i-add-or-update-our-chief-executive-expenses/</t>
    </r>
  </si>
  <si>
    <t>When and how often are disclosures made?</t>
  </si>
  <si>
    <t>Disclosures cover the year to 30 June and are expected to be published by 31 July.</t>
  </si>
  <si>
    <t>Disclosed Information - this workbook includes a tab for each of the following categories:</t>
  </si>
  <si>
    <t>Summary and sign-off</t>
  </si>
  <si>
    <t>This tab contains a summary of the information presented: it includes a single place to update entity information, running totals of the different types of expenses and gifts/benefits, and records the required checks and sign-offs before publication.</t>
  </si>
  <si>
    <t>Travel</t>
  </si>
  <si>
    <t xml:space="preserve">All expenses incurred by CEs during international, national and local travel are disclosed. Expenditure relating to each trip is grouped (particularly for overseas trips), but the nature of the items of expenditure are disclosed separately, with individual lines for the likes of airfares, accommodation, meals, and taxis. </t>
  </si>
  <si>
    <t>Hospitality</t>
  </si>
  <si>
    <t xml:space="preserve">All work-related hospitality expenses provided by the CE to people external to Public Service departments and statutory Crown entities. </t>
  </si>
  <si>
    <t>All other expenses</t>
  </si>
  <si>
    <t>All other expenses incurred by the CE that are not captured under the definition of travel, hospitality or gifts and benefits are disclosed in this section. This includes items such as cell phone and data costs, subscriptions, membership fees, conference fees, and professional development fees.</t>
  </si>
  <si>
    <t>If in doubt, the principles of transparency and accountability apply and therefore all items are disclosed, unless there is a very good reason not to. The Ombudsman’s view is that "because this expenditure is incurred by very senior employees acting in an official capacity and for a business purpose, the privacy interests of the chief executives who incurred the expenditure are low".</t>
  </si>
  <si>
    <t>Gifts and benefits</t>
  </si>
  <si>
    <t xml:space="preserve">All gifts, invitations to events and other hospitality, of $50 or more in total value per year, accepted or declined by the CE from people external to the organisation are disclosed. A brief explanation of what the CE did with the gifts and benefits is supplied, which includes whether the offer was declined. </t>
  </si>
  <si>
    <t xml:space="preserve">Usually gifts and benefits that have more than a token value are also declared on an open register within agencies, as well as on the expenses disclosure. Please note that anything offered is official information and is covered by the Official Information Act. </t>
  </si>
  <si>
    <t>The value of each gift or benefit should be provided/estimated where possible. If an estimate is approximate, valuation 'ranges' can be submitted. It should be recorded where the cost of a gift cannot be reasonably estimated, or where an estimate is inappropriate (e.g. because of the nature of the item or because disclosing an estimated value might cause offence).</t>
  </si>
  <si>
    <t>How to present information</t>
  </si>
  <si>
    <r>
      <rPr>
        <sz val="11"/>
        <rFont val="Arial"/>
        <family val="2"/>
      </rPr>
      <t xml:space="preserve">Provide information using this SSC Excel workbook: </t>
    </r>
    <r>
      <rPr>
        <u/>
        <sz val="11"/>
        <color theme="10"/>
        <rFont val="Arial"/>
        <family val="2"/>
      </rPr>
      <t>http://www.ssc.govt.nz/ce-expenses-disclosure</t>
    </r>
  </si>
  <si>
    <t>Complete separate tables for each category using the tabs provided in this Excel workbook: Travel, Hospitality, Gifts and Benefits, All other expenses.</t>
  </si>
  <si>
    <t>Complete all fields. The header (organisation name, CE name and reporting period) will pre-populate once you enter it on the 'Summary and sign-off' tab.</t>
  </si>
  <si>
    <t>Whether costs are GST exclusive or inclusive needs to be consistent on each sheet, and ideally should be consistent across all sheets. You have the option to use GST exclusive or inclusive as it may depend how you get your source information.</t>
  </si>
  <si>
    <t>Mark clearly if no information to disclose - where there is no information to disclose, record this clearly on the spreadsheet with a suitable description such as “no travel expenses to disclose for this period”; “no gifts received” or “no hospitality provided”. Please do not leave the page blank.</t>
  </si>
  <si>
    <t>Ensure the disclosure is for the full reporting period. Include separate disclosures for each CE, including Acting CEs.</t>
  </si>
  <si>
    <t xml:space="preserve">Provide sufficient detail for each item in the spreadsheet. Agencies are encouraged to take a why, what, who, where and how approach to describing individual items. A good description that outlines the nature of the item and its purpose improves understanding of why expenses have been incurred or why gifts and hospitality have been given or received. </t>
  </si>
  <si>
    <t>Provide full information for every entry. The alert "Some records may be incomplete" will show in the 'Total' line if any expense has 'Cost' or 'Type of expense' missing, or, any gift has 'Accepted/Declined', 'Description' or 'Estimated value' missing.</t>
  </si>
  <si>
    <t>The subtotals and totals should appear and update automatically, once you add information to the rows above. Insert more rows as you need - right click on the row number (at the left of screen) and select 'Insert' - new row will insert above.</t>
  </si>
  <si>
    <t>Uploading the workbook - please ensure it is easy to find on your website.</t>
  </si>
  <si>
    <t>The Disclosures webpage could be headed with a statement such as: “(This agency) is disclosing the Chief Executive’s expenses, gifts and hospitality as part of its commitment to transparency and accountability".</t>
  </si>
  <si>
    <t>Further assistance</t>
  </si>
  <si>
    <r>
      <rPr>
        <sz val="11"/>
        <rFont val="Arial"/>
        <family val="2"/>
      </rPr>
      <t xml:space="preserve">The above is a summary from "Chief Executive Expense Disclosures: A Guide for Agency Staff":  </t>
    </r>
    <r>
      <rPr>
        <u/>
        <sz val="11"/>
        <color theme="10"/>
        <rFont val="Arial"/>
        <family val="2"/>
      </rPr>
      <t xml:space="preserve">http://www.ssc.govt.nz/assets/Legacy/resources/Chief-Executive-Expense-Disclosure-Guide.pdf </t>
    </r>
    <r>
      <rPr>
        <u/>
        <sz val="10"/>
        <color theme="10"/>
        <rFont val="Arial"/>
        <family val="2"/>
      </rPr>
      <t xml:space="preserve">
</t>
    </r>
    <r>
      <rPr>
        <sz val="11"/>
        <rFont val="Arial"/>
        <family val="2"/>
      </rPr>
      <t>Please read that in full first.</t>
    </r>
  </si>
  <si>
    <r>
      <rPr>
        <sz val="11"/>
        <rFont val="Arial"/>
        <family val="2"/>
      </rPr>
      <t xml:space="preserve">If you have any questions, contact the team at </t>
    </r>
    <r>
      <rPr>
        <u/>
        <sz val="11"/>
        <color theme="10"/>
        <rFont val="Arial"/>
        <family val="2"/>
      </rPr>
      <t>ceexpenses@ssc.govt.nz</t>
    </r>
  </si>
  <si>
    <r>
      <rPr>
        <sz val="11"/>
        <rFont val="Arial"/>
        <family val="2"/>
      </rPr>
      <t>For help with publishing on data.govt contact</t>
    </r>
    <r>
      <rPr>
        <sz val="11"/>
        <color theme="10"/>
        <rFont val="Arial"/>
        <family val="2"/>
      </rPr>
      <t xml:space="preserve"> </t>
    </r>
    <r>
      <rPr>
        <u/>
        <sz val="11"/>
        <color theme="10"/>
        <rFont val="Arial"/>
        <family val="2"/>
      </rPr>
      <t>info@data.govt.nz.</t>
    </r>
  </si>
  <si>
    <r>
      <rPr>
        <sz val="11"/>
        <rFont val="Arial"/>
        <family val="2"/>
      </rPr>
      <t xml:space="preserve">Expenses should be posted on agency websites and linked to www.data.govt.nz. See: </t>
    </r>
    <r>
      <rPr>
        <u/>
        <sz val="11"/>
        <color theme="10"/>
        <rFont val="Arial"/>
        <family val="2"/>
      </rPr>
      <t>https://www.data.govt.nz/toolkit/how-do-i-add-or-update-our-chief-executive-expenses/</t>
    </r>
  </si>
  <si>
    <r>
      <t xml:space="preserve">Provide information using this SSC Excel workbook: </t>
    </r>
    <r>
      <rPr>
        <u/>
        <sz val="11"/>
        <color rgb="FF0070C0"/>
        <rFont val="Arial"/>
        <family val="2"/>
      </rPr>
      <t>http://www.ssc.govt.nz/ce-expenses-disclosure</t>
    </r>
  </si>
  <si>
    <t>Chief Executive Expenses, Gifts and Benefits Disclosure - summary &amp; sign-off*</t>
  </si>
  <si>
    <t xml:space="preserve">Organisation Name </t>
  </si>
  <si>
    <t>WorkSafe New Zealand</t>
  </si>
  <si>
    <t>Chief Executive**</t>
  </si>
  <si>
    <t>Phil Parkes</t>
  </si>
  <si>
    <t>Disclosure period start***</t>
  </si>
  <si>
    <t>Disclosure period end***</t>
  </si>
  <si>
    <t>Agency totals check</t>
  </si>
  <si>
    <t>Chief Executive approval****</t>
  </si>
  <si>
    <t>This disclosure has been approved by the Chief Executive</t>
  </si>
  <si>
    <t>Other sign-off****</t>
  </si>
  <si>
    <t>Board Chair</t>
  </si>
  <si>
    <t>This summary page updates automatically from the 'Travel', 'Hospitality', 'All other expenses', and 'Gifts and benefits' tabs.
Throughout this workbook, input cells are shaded light green.</t>
  </si>
  <si>
    <t>Summary of expenses</t>
  </si>
  <si>
    <t>Cost in NZ$</t>
  </si>
  <si>
    <r>
      <t>GST inc / exc</t>
    </r>
    <r>
      <rPr>
        <b/>
        <sz val="10"/>
        <rFont val="Arial"/>
        <family val="2"/>
      </rPr>
      <t/>
    </r>
  </si>
  <si>
    <t>Count</t>
  </si>
  <si>
    <t>Travel expenses</t>
  </si>
  <si>
    <t>Number offered</t>
  </si>
  <si>
    <t>Number accepted</t>
  </si>
  <si>
    <t>Other expenses</t>
  </si>
  <si>
    <t>Number declined</t>
  </si>
  <si>
    <t>International Travel</t>
  </si>
  <si>
    <t>Domestic Travel</t>
  </si>
  <si>
    <t>Local Travel</t>
  </si>
  <si>
    <t xml:space="preserve">Notes </t>
  </si>
  <si>
    <t>* Headings on following tabs will pre populate with what you enter on this tab</t>
  </si>
  <si>
    <t>** Create a new workbook for a new Chief Executive</t>
  </si>
  <si>
    <t>*** Update if a shorter or different period is covered</t>
  </si>
  <si>
    <t>**** This disclosure must be approved by the Chief Executive and another appropriate party, e.g. Board Chair, Chief Financial Officer or Audit and Risk Committee member</t>
  </si>
  <si>
    <t>Text required for validation and checks - don't change, move, delete or overwrite</t>
  </si>
  <si>
    <t>Insert additional rows as needed: right click on a row number (left of screen) and select Insert - this will insert a row above selected row.</t>
  </si>
  <si>
    <t>Figures include GST (where applicable)</t>
  </si>
  <si>
    <t>Figures exclude GST</t>
  </si>
  <si>
    <t>Data and totals on this worksheet have NOT YET BEEN CHECKED AND CONFIRMED</t>
  </si>
  <si>
    <t>Data and totals on this worksheet checked and confirmed</t>
  </si>
  <si>
    <t>Data and totals have not yet been checked and confirmed for any sheet</t>
  </si>
  <si>
    <t>Some data and totals have not yet been checked and confirmed</t>
  </si>
  <si>
    <t>Data and totals checked on all sheets</t>
  </si>
  <si>
    <t>Not yet indicated</t>
  </si>
  <si>
    <t>GST inclusion inconsistent</t>
  </si>
  <si>
    <t>This disclosure has not yet been approved by the Chief Executive</t>
  </si>
  <si>
    <t>Type here who else has approved this disclosure</t>
  </si>
  <si>
    <t>Cultural item - not appropriate to value</t>
  </si>
  <si>
    <t>Under $100</t>
  </si>
  <si>
    <t>$100 - $500</t>
  </si>
  <si>
    <t>$500 - $1,000</t>
  </si>
  <si>
    <t>Over $1,000</t>
  </si>
  <si>
    <t>Estimate not possible</t>
  </si>
  <si>
    <t>Accepted</t>
  </si>
  <si>
    <t>Declined</t>
  </si>
  <si>
    <t>Check - there are no hidden rows with data</t>
  </si>
  <si>
    <t>Error - this total includes data from 'hidden' rows</t>
  </si>
  <si>
    <t>Check - each entry provides sufficient information</t>
  </si>
  <si>
    <t>Not all lines have an entry for "Cost in NZ$" and "Type of expense"</t>
  </si>
  <si>
    <t>Not all lines have an entry for "Description", "Was the gift accepted?" and "Estimated value in NZ$"</t>
  </si>
  <si>
    <t>Check that # of 'costs' = 'type of expenses' (also "accepted/declined" for gifts &amp; benefits)</t>
  </si>
  <si>
    <t>These checks (F53 to F61) are imperfect - they count the entries in each column and checks these totals are the same</t>
  </si>
  <si>
    <t>Travel checks</t>
  </si>
  <si>
    <t>Hospitality check</t>
  </si>
  <si>
    <t>All other expenses check</t>
  </si>
  <si>
    <t>Gifts and benefits check</t>
  </si>
  <si>
    <t>Chief Executive Expense Disclosure</t>
  </si>
  <si>
    <t>Chief Executive</t>
  </si>
  <si>
    <t>Disclosure period start</t>
  </si>
  <si>
    <t>Disclosure period end</t>
  </si>
  <si>
    <t>GST on costs</t>
  </si>
  <si>
    <t>International, domestic and local travel expenses</t>
  </si>
  <si>
    <t>All expenses incurred by chief executive during international, domestic and local travel. Group expenses relating to each trip.</t>
  </si>
  <si>
    <r>
      <t xml:space="preserve">International Travel   </t>
    </r>
    <r>
      <rPr>
        <sz val="12"/>
        <color theme="0"/>
        <rFont val="Arial"/>
        <family val="2"/>
      </rPr>
      <t xml:space="preserve"> (including travel within NZ at beginning and end of overseas trip)</t>
    </r>
  </si>
  <si>
    <t>Date(s)*</t>
  </si>
  <si>
    <t>Cost in NZ$**</t>
  </si>
  <si>
    <r>
      <t xml:space="preserve">Purpose of travel
</t>
    </r>
    <r>
      <rPr>
        <sz val="10"/>
        <color theme="0"/>
        <rFont val="Arial"/>
        <family val="2"/>
      </rPr>
      <t>(e.g. attending XYZ conference for 3 days)***</t>
    </r>
  </si>
  <si>
    <r>
      <t xml:space="preserve">Type of expense
</t>
    </r>
    <r>
      <rPr>
        <sz val="10"/>
        <color theme="0"/>
        <rFont val="Arial"/>
        <family val="2"/>
      </rPr>
      <t>(e.g. hotel, airfares, taxis, meals &amp; for how many people)</t>
    </r>
  </si>
  <si>
    <t>Location(s)</t>
  </si>
  <si>
    <t>Subtotal - international travel</t>
  </si>
  <si>
    <r>
      <t xml:space="preserve">Domestic Travel   </t>
    </r>
    <r>
      <rPr>
        <sz val="12"/>
        <color theme="0"/>
        <rFont val="Arial"/>
        <family val="2"/>
      </rPr>
      <t xml:space="preserve"> (within NZ, including travel to and from local airport)</t>
    </r>
  </si>
  <si>
    <r>
      <t xml:space="preserve">Purpose of travel
</t>
    </r>
    <r>
      <rPr>
        <sz val="10"/>
        <color theme="0"/>
        <rFont val="Arial"/>
        <family val="2"/>
      </rPr>
      <t>(e.g. visiting district office for two days...)***</t>
    </r>
  </si>
  <si>
    <t>Office Visit &amp; Stakeholder meetings</t>
  </si>
  <si>
    <t>Accommodation</t>
  </si>
  <si>
    <t>Auckland</t>
  </si>
  <si>
    <t>Hamilton</t>
  </si>
  <si>
    <t>31/05/2021 - 2/06/2021</t>
  </si>
  <si>
    <t>Speaking engagement &amp; Stakeholder meetings</t>
  </si>
  <si>
    <t>Attend Awards event</t>
  </si>
  <si>
    <t>Taxi</t>
  </si>
  <si>
    <t>Wellington</t>
  </si>
  <si>
    <t>Airfares</t>
  </si>
  <si>
    <t>WLG/CHC/WLG</t>
  </si>
  <si>
    <t>Christchurch</t>
  </si>
  <si>
    <t>Board Strategy Day</t>
  </si>
  <si>
    <t>New Plymouth</t>
  </si>
  <si>
    <t>WLG/NPL/WLG</t>
  </si>
  <si>
    <t>Stakeholder meeting</t>
  </si>
  <si>
    <t>Nelson</t>
  </si>
  <si>
    <t>Stakeholder meeting/Office Visit</t>
  </si>
  <si>
    <t>WLG/NSN/WLG</t>
  </si>
  <si>
    <t>WorkSafe Engagement Conference</t>
  </si>
  <si>
    <t>WLG/AKL/WLG</t>
  </si>
  <si>
    <t>Airfares (Cancellation Fee)</t>
  </si>
  <si>
    <t>Office Visit</t>
  </si>
  <si>
    <t>WLG/IVC</t>
  </si>
  <si>
    <t>Stakeholder Conference and Meetings/Office Visit</t>
  </si>
  <si>
    <t>Office Visits</t>
  </si>
  <si>
    <t>Stakeholder Meeting</t>
  </si>
  <si>
    <t>Meal x 1</t>
  </si>
  <si>
    <t>Subtotal - domestic travel</t>
  </si>
  <si>
    <r>
      <t xml:space="preserve">Local Travel    </t>
    </r>
    <r>
      <rPr>
        <sz val="12"/>
        <color theme="0"/>
        <rFont val="Arial"/>
        <family val="2"/>
      </rPr>
      <t>(within City, excluding travel to airport)</t>
    </r>
  </si>
  <si>
    <r>
      <t>Purpose of travel</t>
    </r>
    <r>
      <rPr>
        <sz val="10"/>
        <color theme="0"/>
        <rFont val="Arial"/>
        <family val="2"/>
      </rPr>
      <t xml:space="preserve">
(e.g. meeting with Minister)***</t>
    </r>
  </si>
  <si>
    <r>
      <t xml:space="preserve">Type of expense
</t>
    </r>
    <r>
      <rPr>
        <sz val="10"/>
        <color theme="0"/>
        <rFont val="Arial"/>
        <family val="2"/>
      </rPr>
      <t>(e.g. taxi, parking, bus)</t>
    </r>
  </si>
  <si>
    <t>Team Planning Session</t>
  </si>
  <si>
    <t>Meeting with Stakeholder</t>
  </si>
  <si>
    <t>Subtotal - local travel</t>
  </si>
  <si>
    <t>Total travel expenses</t>
  </si>
  <si>
    <t>* Any non-standard date format or date outside 1 July - 30 June will raise an alert. Check entry and select 'Yes' to accept/continue.</t>
  </si>
  <si>
    <t>** Note that GST may not apply to overseas purchases.</t>
  </si>
  <si>
    <t>*** Please include sufficient information to explain the trip and its costs including destination and duration.</t>
  </si>
  <si>
    <t>Group expenditure relating to each overseas trip.</t>
  </si>
  <si>
    <t>Subtotals and totals will appear automatically once you put information in rows above.</t>
  </si>
  <si>
    <t>Mark clearly if there is no information to disclose - provide a note to this effect in the 'Date' column (column A) for each travel category (local, domestic and international).</t>
  </si>
  <si>
    <t>Hospitality Offered to Third Parties*</t>
  </si>
  <si>
    <t>All hospitality expenses provided by the chief executive in the context of his/her job to anyone external to the Public Service or statutory Crown entities.</t>
  </si>
  <si>
    <t>Date(s)**</t>
  </si>
  <si>
    <r>
      <t xml:space="preserve">Purpose of hospitality
</t>
    </r>
    <r>
      <rPr>
        <sz val="10"/>
        <color theme="0"/>
        <rFont val="Arial"/>
        <family val="2"/>
      </rPr>
      <t xml:space="preserve">(e.g. hosting delegation from China, building relationships, team building) </t>
    </r>
  </si>
  <si>
    <r>
      <t xml:space="preserve">Type of expense
</t>
    </r>
    <r>
      <rPr>
        <sz val="10"/>
        <color theme="0"/>
        <rFont val="Arial"/>
        <family val="2"/>
      </rPr>
      <t>(what and for how many e.g. dinner for 5)</t>
    </r>
  </si>
  <si>
    <t xml:space="preserve">Total hospitality expenses </t>
  </si>
  <si>
    <t>* Third parties include people and organisations external to the public service or statutory Crown entities.</t>
  </si>
  <si>
    <t>** Any non-standard date format or date outside 1 July - 30 June will raise an alert. Check entry and select 'Yes' to accept/continue.</t>
  </si>
  <si>
    <t>Total cost will appear automatically once you put information in rows above.</t>
  </si>
  <si>
    <t>Mark clearly if there is no information to disclose - provide a note to this effect in the 'Date' column (column A).</t>
  </si>
  <si>
    <t>All Other Expenses</t>
  </si>
  <si>
    <t>All other expenditure incurred by the chief executive that is not travel, hospitality or gifts.
Include e.g. phone and data costs, subscriptions, membership fees, conference fees, professional development costs, books and anything else.</t>
  </si>
  <si>
    <r>
      <t xml:space="preserve">Purpose of expense
</t>
    </r>
    <r>
      <rPr>
        <sz val="10"/>
        <color theme="0"/>
        <rFont val="Arial"/>
        <family val="2"/>
      </rPr>
      <t>(e.g. subscription part of employment agreement, development as agreed with SSC)</t>
    </r>
  </si>
  <si>
    <r>
      <t xml:space="preserve">Type of expense
</t>
    </r>
    <r>
      <rPr>
        <sz val="10"/>
        <color theme="0"/>
        <rFont val="Arial"/>
        <family val="2"/>
      </rPr>
      <t>(e.g. phone and data costs, membership fees)</t>
    </r>
  </si>
  <si>
    <t>Phone and data costs</t>
  </si>
  <si>
    <t>Te Reo Training</t>
  </si>
  <si>
    <t>Training</t>
  </si>
  <si>
    <t>Coaching</t>
  </si>
  <si>
    <t xml:space="preserve">Total other expenses </t>
  </si>
  <si>
    <t>Notes</t>
  </si>
  <si>
    <t>Chief Executive Gifts and Benefits Disclosure</t>
  </si>
  <si>
    <t>GST on values</t>
  </si>
  <si>
    <t>Gifts and Benefits over $50 annual value</t>
  </si>
  <si>
    <r>
      <rPr>
        <b/>
        <i/>
        <sz val="10"/>
        <color theme="1"/>
        <rFont val="Arial"/>
        <family val="2"/>
      </rPr>
      <t>Include all gifts, invitations to events and other hospitality</t>
    </r>
    <r>
      <rPr>
        <i/>
        <sz val="10"/>
        <color theme="1"/>
        <rFont val="Arial"/>
        <family val="2"/>
      </rPr>
      <t xml:space="preserve">, of $50 or more in total value per year, offered to the chief executive by people external to the organisation.
Include all gifts, invitations or other hospitality </t>
    </r>
    <r>
      <rPr>
        <b/>
        <i/>
        <sz val="10"/>
        <color theme="1"/>
        <rFont val="Arial"/>
        <family val="2"/>
      </rPr>
      <t>whether accepted or declined</t>
    </r>
    <r>
      <rPr>
        <i/>
        <sz val="10"/>
        <color theme="1"/>
        <rFont val="Arial"/>
        <family val="2"/>
      </rPr>
      <t>.</t>
    </r>
  </si>
  <si>
    <r>
      <t xml:space="preserve">Description
</t>
    </r>
    <r>
      <rPr>
        <sz val="10"/>
        <color theme="0"/>
        <rFont val="Arial"/>
        <family val="2"/>
      </rPr>
      <t>(e.g. event tickets, etc.)</t>
    </r>
  </si>
  <si>
    <r>
      <t xml:space="preserve">Was the gift accepted?
</t>
    </r>
    <r>
      <rPr>
        <sz val="10"/>
        <color theme="0"/>
        <rFont val="Arial"/>
        <family val="2"/>
      </rPr>
      <t>(drop-down list in cell)</t>
    </r>
  </si>
  <si>
    <r>
      <t xml:space="preserve">Offered by 
</t>
    </r>
    <r>
      <rPr>
        <sz val="10"/>
        <color theme="0"/>
        <rFont val="Arial"/>
        <family val="2"/>
      </rPr>
      <t>(who made the offer?)</t>
    </r>
  </si>
  <si>
    <r>
      <t>Estimated value in NZ$</t>
    </r>
    <r>
      <rPr>
        <sz val="10"/>
        <color theme="0"/>
        <rFont val="Arial"/>
        <family val="2"/>
      </rPr>
      <t xml:space="preserve">
(drop-down list in cell </t>
    </r>
    <r>
      <rPr>
        <sz val="10"/>
        <rFont val="Arial"/>
        <family val="2"/>
      </rPr>
      <t>but</t>
    </r>
    <r>
      <rPr>
        <sz val="10"/>
        <color theme="0"/>
        <rFont val="Arial"/>
        <family val="2"/>
      </rPr>
      <t xml:space="preserve"> provide specific value if possible)</t>
    </r>
  </si>
  <si>
    <r>
      <t xml:space="preserve">Other comments
</t>
    </r>
    <r>
      <rPr>
        <sz val="10"/>
        <color theme="0"/>
        <rFont val="Arial"/>
        <family val="2"/>
      </rPr>
      <t>(e.g. if given to others, whom?)</t>
    </r>
  </si>
  <si>
    <t>Gifts - declined and accepted</t>
  </si>
  <si>
    <t>Mates in Construction book</t>
  </si>
  <si>
    <t>Mates in Construction</t>
  </si>
  <si>
    <t>Available for staff to read in bookshelf outside office</t>
  </si>
  <si>
    <t>NZ Institute of Safety Management honorary membership</t>
  </si>
  <si>
    <t>NZISM</t>
  </si>
  <si>
    <t>Value approximately $250. Important opportunity to show system leadership and be visible within the NZISM membership community.</t>
  </si>
  <si>
    <t>Ceramic placque</t>
  </si>
  <si>
    <t>Government Health and Safety Lead</t>
  </si>
  <si>
    <t>Appreciation for speaking at Health and Safety Representative awards. Value $25. Displayed outside office</t>
  </si>
  <si>
    <t xml:space="preserve">Invitations and hospitality - declined and accepted. We prioritise disclosure on meetings which have an element of hospitality attached or inferred or are not directly related to health and safety / regulatory functions. </t>
  </si>
  <si>
    <t>Breakfast with Rt Hon Jacinda Ardern</t>
  </si>
  <si>
    <t>The Hugo Group</t>
  </si>
  <si>
    <t>Leaders Integrity Forum</t>
  </si>
  <si>
    <t>Transparency International</t>
  </si>
  <si>
    <t>CEO Retreat</t>
  </si>
  <si>
    <t>Breakfast</t>
  </si>
  <si>
    <t>The Cause Collective</t>
  </si>
  <si>
    <t>Keynote speaker request</t>
  </si>
  <si>
    <t>Public Sector Network</t>
  </si>
  <si>
    <t>Breakfast with Nicola Willis MP</t>
  </si>
  <si>
    <t>Parliamentary function</t>
  </si>
  <si>
    <t>Air NZ</t>
  </si>
  <si>
    <t>Postponed due to COVID-19 - did not go ahead</t>
  </si>
  <si>
    <t>Breakfast with Hon Andrew Little</t>
  </si>
  <si>
    <t>Online health showcase</t>
  </si>
  <si>
    <t>Spark NZ</t>
  </si>
  <si>
    <t>Lunch</t>
  </si>
  <si>
    <t>Career Pathways launch event</t>
  </si>
  <si>
    <t>HASANZ</t>
  </si>
  <si>
    <t>Function</t>
  </si>
  <si>
    <t>Hon Dr David Clark, Minister for SOEs</t>
  </si>
  <si>
    <t>COVID-19 Webinar</t>
  </si>
  <si>
    <t>Integrity Forum - ethical use of algorithms</t>
  </si>
  <si>
    <t>NZ Safer Communities Roadshow</t>
  </si>
  <si>
    <t>Breakfast with Erica Stanford MP</t>
  </si>
  <si>
    <t>Lunchtime speech</t>
  </si>
  <si>
    <t>Wellington Rotary Club</t>
  </si>
  <si>
    <t>Breakfast with Christopher Luxon MP</t>
  </si>
  <si>
    <t>Freshworks Global Jam event</t>
  </si>
  <si>
    <t>ANZ Public Sector</t>
  </si>
  <si>
    <t>Stakeholder functions</t>
  </si>
  <si>
    <t>Transpower</t>
  </si>
  <si>
    <t>Total count of gift/benefit entries:</t>
  </si>
  <si>
    <t>Offered</t>
  </si>
  <si>
    <t>A one-off offer of something worth $25 is not included, but if the offer is made more than once a year, it should be disclosed.</t>
  </si>
  <si>
    <t>Include items such as invitations to functions and events, event tickets, gifts from overseas counterparts and commercial organisations (including that accepted by immediate family members).</t>
  </si>
  <si>
    <t>Include gifts and benefits that are declined.</t>
  </si>
  <si>
    <t>Number of gifts/benefits will update automatically once you put information in rows above.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</si>
</sst>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0.00_);[Red]\(&quot;$&quot;#,##0.00\)"/>
    <numFmt numFmtId="165" formatCode="_(&quot;$&quot;* #,##0.00_);_(&quot;$&quot;* \(#,##0.00\);_(&quot;$&quot;* &quot;-&quot;??_);_(@_)"/>
    <numFmt numFmtId="166" formatCode="&quot;$&quot;#,##0.00"/>
    <numFmt numFmtId="167" formatCode="[$-1409]d\ mmmm\ yyyy;@"/>
  </numFmts>
  <fonts count="39" x14ac:knownFonts="1">
    <font>
      <sz val="10"/>
      <color theme="1"/>
      <name val="Arial"/>
      <family val="2"/>
    </font>
    <font>
      <b/>
      <sz val="10"/>
      <color indexed="8"/>
      <name val="Arial"/>
      <family val="2"/>
    </font>
    <font>
      <b/>
      <i/>
      <sz val="12"/>
      <color indexed="8"/>
      <name val="Arial"/>
      <family val="2"/>
    </font>
    <font>
      <b/>
      <sz val="12"/>
      <color indexed="8"/>
      <name val="Arial"/>
      <family val="2"/>
    </font>
    <font>
      <b/>
      <sz val="10"/>
      <color theme="1"/>
      <name val="Arial"/>
      <family val="2"/>
    </font>
    <font>
      <i/>
      <sz val="10"/>
      <color indexed="8"/>
      <name val="Arial"/>
      <family val="2"/>
    </font>
    <font>
      <sz val="10"/>
      <color indexed="8"/>
      <name val="Arial"/>
      <family val="2"/>
    </font>
    <font>
      <sz val="11"/>
      <color theme="1"/>
      <name val="Arial"/>
      <family val="2"/>
    </font>
    <font>
      <i/>
      <sz val="10"/>
      <color theme="1"/>
      <name val="Arial"/>
      <family val="2"/>
    </font>
    <font>
      <b/>
      <i/>
      <sz val="10"/>
      <color theme="1"/>
      <name val="Arial"/>
      <family val="2"/>
    </font>
    <font>
      <u/>
      <sz val="10"/>
      <color theme="10"/>
      <name val="Arial"/>
      <family val="2"/>
    </font>
    <font>
      <sz val="11"/>
      <name val="Arial"/>
      <family val="2"/>
    </font>
    <font>
      <u/>
      <sz val="11"/>
      <color theme="10"/>
      <name val="Arial"/>
      <family val="2"/>
    </font>
    <font>
      <sz val="12"/>
      <color theme="1"/>
      <name val="Arial"/>
      <family val="2"/>
    </font>
    <font>
      <sz val="12"/>
      <color indexed="8"/>
      <name val="Arial"/>
      <family val="2"/>
    </font>
    <font>
      <sz val="10"/>
      <name val="Arial"/>
      <family val="2"/>
    </font>
    <font>
      <sz val="10"/>
      <color theme="0"/>
      <name val="Arial"/>
      <family val="2"/>
    </font>
    <font>
      <b/>
      <sz val="12"/>
      <name val="Arial"/>
      <family val="2"/>
    </font>
    <font>
      <b/>
      <sz val="12"/>
      <color theme="0"/>
      <name val="Arial"/>
      <family val="2"/>
    </font>
    <font>
      <b/>
      <sz val="11"/>
      <color theme="0"/>
      <name val="Arial"/>
      <family val="2"/>
    </font>
    <font>
      <b/>
      <sz val="10"/>
      <color theme="0"/>
      <name val="Arial"/>
      <family val="2"/>
    </font>
    <font>
      <b/>
      <sz val="10"/>
      <name val="Arial"/>
      <family val="2"/>
    </font>
    <font>
      <b/>
      <sz val="16"/>
      <color theme="0"/>
      <name val="Arial"/>
      <family val="2"/>
    </font>
    <font>
      <sz val="10"/>
      <color theme="1"/>
      <name val="Arial"/>
      <family val="2"/>
    </font>
    <font>
      <sz val="12"/>
      <color theme="0"/>
      <name val="Arial"/>
      <family val="2"/>
    </font>
    <font>
      <b/>
      <sz val="12"/>
      <color rgb="FFFF0000"/>
      <name val="Arial"/>
      <family val="2"/>
    </font>
    <font>
      <b/>
      <sz val="12"/>
      <color theme="1"/>
      <name val="Arial"/>
      <family val="2"/>
    </font>
    <font>
      <sz val="11"/>
      <color rgb="FFFF0000"/>
      <name val="Arial"/>
      <family val="2"/>
    </font>
    <font>
      <u/>
      <sz val="11"/>
      <color rgb="FF0070C0"/>
      <name val="Arial"/>
      <family val="2"/>
    </font>
    <font>
      <sz val="11"/>
      <color theme="10"/>
      <name val="Arial"/>
      <family val="2"/>
    </font>
    <font>
      <sz val="9"/>
      <color indexed="81"/>
      <name val="Tahoma"/>
      <family val="2"/>
    </font>
    <font>
      <b/>
      <sz val="10"/>
      <color theme="1" tint="0.499984740745262"/>
      <name val="Arial"/>
      <family val="2"/>
    </font>
    <font>
      <sz val="10"/>
      <color theme="1" tint="0.499984740745262"/>
      <name val="Arial"/>
      <family val="2"/>
    </font>
    <font>
      <b/>
      <sz val="11"/>
      <color theme="1"/>
      <name val="Arial"/>
      <family val="2"/>
    </font>
    <font>
      <b/>
      <sz val="11"/>
      <name val="Arial"/>
      <family val="2"/>
    </font>
    <font>
      <b/>
      <sz val="10"/>
      <color rgb="FFFFC000"/>
      <name val="Arial"/>
      <family val="2"/>
    </font>
    <font>
      <sz val="12"/>
      <color theme="0" tint="-0.499984740745262"/>
      <name val="Arial"/>
      <family val="2"/>
    </font>
    <font>
      <i/>
      <sz val="10"/>
      <color rgb="FFFF0000"/>
      <name val="Arial"/>
      <family val="2"/>
    </font>
    <font>
      <sz val="10"/>
      <color rgb="FF000000"/>
      <name val="Arial"/>
      <family val="2"/>
    </font>
  </fonts>
  <fills count="13">
    <fill>
      <patternFill patternType="none"/>
    </fill>
    <fill>
      <patternFill patternType="gray125"/>
    </fill>
    <fill>
      <patternFill patternType="solid">
        <fgColor theme="3" tint="-0.249977111117893"/>
        <bgColor indexed="64"/>
      </patternFill>
    </fill>
    <fill>
      <patternFill patternType="solid">
        <fgColor theme="3" tint="0.39997558519241921"/>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rgb="FFFFFF00"/>
        <bgColor indexed="64"/>
      </patternFill>
    </fill>
    <fill>
      <patternFill patternType="solid">
        <fgColor rgb="FF99FF99"/>
        <bgColor indexed="64"/>
      </patternFill>
    </fill>
    <fill>
      <patternFill patternType="solid">
        <fgColor rgb="FFCCFFCC"/>
        <bgColor indexed="64"/>
      </patternFill>
    </fill>
    <fill>
      <patternFill patternType="solid">
        <fgColor rgb="FFCCFFCC"/>
        <bgColor rgb="FF000000"/>
      </patternFill>
    </fill>
  </fills>
  <borders count="12">
    <border>
      <left/>
      <right/>
      <top/>
      <bottom/>
      <diagonal/>
    </border>
    <border>
      <left style="thin">
        <color indexed="64"/>
      </left>
      <right/>
      <top/>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n">
        <color theme="0" tint="-0.24994659260841701"/>
      </top>
      <bottom/>
      <diagonal/>
    </border>
    <border>
      <left style="thin">
        <color rgb="FFBFBFBF"/>
      </left>
      <right style="thin">
        <color rgb="FFBFBFBF"/>
      </right>
      <top style="thin">
        <color rgb="FFBFBFBF"/>
      </top>
      <bottom style="thin">
        <color rgb="FFBFBFBF"/>
      </bottom>
      <diagonal/>
    </border>
  </borders>
  <cellStyleXfs count="3">
    <xf numFmtId="0" fontId="0" fillId="0" borderId="0"/>
    <xf numFmtId="0" fontId="10" fillId="0" borderId="0" applyNumberFormat="0" applyFill="0" applyBorder="0" applyAlignment="0" applyProtection="0"/>
    <xf numFmtId="165" fontId="23" fillId="0" borderId="0" applyFont="0" applyFill="0" applyBorder="0" applyAlignment="0" applyProtection="0"/>
  </cellStyleXfs>
  <cellXfs count="157">
    <xf numFmtId="0" fontId="0" fillId="0" borderId="0" xfId="0"/>
    <xf numFmtId="0" fontId="0" fillId="0" borderId="0" xfId="0" applyAlignment="1" applyProtection="1">
      <alignment wrapText="1"/>
      <protection locked="0"/>
    </xf>
    <xf numFmtId="0" fontId="0" fillId="0" borderId="0" xfId="0" applyProtection="1">
      <protection locked="0"/>
    </xf>
    <xf numFmtId="0" fontId="18" fillId="2" borderId="0" xfId="0" applyFont="1" applyFill="1" applyAlignment="1">
      <alignment vertical="center" wrapText="1" readingOrder="1"/>
    </xf>
    <xf numFmtId="0" fontId="0" fillId="5" borderId="0" xfId="0" applyFill="1" applyAlignment="1">
      <alignment wrapText="1"/>
    </xf>
    <xf numFmtId="0" fontId="18" fillId="0" borderId="0" xfId="0" applyFont="1" applyAlignment="1">
      <alignment vertical="center" wrapText="1" readingOrder="1"/>
    </xf>
    <xf numFmtId="0" fontId="17" fillId="0" borderId="0" xfId="0" applyFont="1" applyAlignment="1">
      <alignment vertical="center" wrapText="1" readingOrder="1"/>
    </xf>
    <xf numFmtId="0" fontId="21" fillId="0" borderId="0" xfId="0" applyFont="1" applyAlignment="1">
      <alignment vertical="center" wrapText="1" readingOrder="1"/>
    </xf>
    <xf numFmtId="0" fontId="21" fillId="0" borderId="3" xfId="0" applyFont="1" applyBorder="1" applyAlignment="1">
      <alignment vertical="center" wrapText="1" readingOrder="1"/>
    </xf>
    <xf numFmtId="0" fontId="31" fillId="0" borderId="3" xfId="0" applyFont="1" applyBorder="1" applyAlignment="1">
      <alignment horizontal="left" vertical="center" wrapText="1" indent="2" readingOrder="1"/>
    </xf>
    <xf numFmtId="0" fontId="0" fillId="4" borderId="0" xfId="0" applyFill="1"/>
    <xf numFmtId="0" fontId="0" fillId="5" borderId="0" xfId="0" applyFill="1"/>
    <xf numFmtId="0" fontId="4" fillId="6" borderId="0" xfId="0" applyFont="1" applyFill="1"/>
    <xf numFmtId="0" fontId="4" fillId="6" borderId="0" xfId="0" applyFont="1" applyFill="1" applyAlignment="1">
      <alignment wrapText="1"/>
    </xf>
    <xf numFmtId="0" fontId="26" fillId="0" borderId="0" xfId="0" applyFont="1"/>
    <xf numFmtId="166" fontId="25" fillId="0" borderId="0" xfId="0" applyNumberFormat="1" applyFont="1" applyAlignment="1">
      <alignment vertical="center" wrapText="1"/>
    </xf>
    <xf numFmtId="0" fontId="19" fillId="0" borderId="0" xfId="0" applyFont="1" applyAlignment="1">
      <alignment horizontal="center" vertical="center" wrapText="1"/>
    </xf>
    <xf numFmtId="0" fontId="0" fillId="0" borderId="0" xfId="0" applyAlignment="1">
      <alignment wrapText="1"/>
    </xf>
    <xf numFmtId="0" fontId="4" fillId="0" borderId="0" xfId="0" applyFont="1" applyAlignment="1">
      <alignment wrapText="1"/>
    </xf>
    <xf numFmtId="0" fontId="1" fillId="0" borderId="0" xfId="0" applyFont="1" applyAlignment="1">
      <alignment wrapText="1"/>
    </xf>
    <xf numFmtId="0" fontId="0" fillId="0" borderId="0" xfId="0" applyAlignment="1">
      <alignment vertical="center"/>
    </xf>
    <xf numFmtId="0" fontId="4" fillId="0" borderId="0" xfId="0" applyFont="1"/>
    <xf numFmtId="0" fontId="0" fillId="0" borderId="0" xfId="0" applyAlignment="1">
      <alignment horizontal="justify" vertical="center"/>
    </xf>
    <xf numFmtId="0" fontId="14" fillId="0" borderId="0" xfId="0" applyFont="1" applyAlignment="1">
      <alignment vertical="center" wrapText="1" readingOrder="1"/>
    </xf>
    <xf numFmtId="0" fontId="20" fillId="3" borderId="0" xfId="0" applyFont="1" applyFill="1" applyAlignment="1">
      <alignment vertical="center" wrapText="1"/>
    </xf>
    <xf numFmtId="0" fontId="0" fillId="0" borderId="0" xfId="0" applyAlignment="1">
      <alignment vertical="top"/>
    </xf>
    <xf numFmtId="0" fontId="0" fillId="0" borderId="0" xfId="0" applyAlignment="1">
      <alignment vertical="top" wrapText="1"/>
    </xf>
    <xf numFmtId="0" fontId="3" fillId="0" borderId="0" xfId="0" applyFont="1" applyAlignment="1">
      <alignment wrapText="1"/>
    </xf>
    <xf numFmtId="0" fontId="0" fillId="0" borderId="0" xfId="0" applyAlignment="1">
      <alignment vertical="center" wrapText="1"/>
    </xf>
    <xf numFmtId="0" fontId="2" fillId="0" borderId="0" xfId="0" applyFont="1" applyAlignment="1">
      <alignment wrapText="1"/>
    </xf>
    <xf numFmtId="0" fontId="1" fillId="0" borderId="0" xfId="0" applyFont="1" applyAlignment="1">
      <alignment vertical="center" wrapText="1"/>
    </xf>
    <xf numFmtId="0" fontId="19" fillId="3" borderId="0" xfId="0" applyFont="1" applyFill="1" applyAlignment="1">
      <alignment vertical="center" wrapText="1" readingOrder="1"/>
    </xf>
    <xf numFmtId="0" fontId="16" fillId="3" borderId="0" xfId="0" applyFont="1" applyFill="1"/>
    <xf numFmtId="1" fontId="21" fillId="0" borderId="5" xfId="0" applyNumberFormat="1" applyFont="1" applyBorder="1" applyAlignment="1">
      <alignment horizontal="center" vertical="center" wrapText="1"/>
    </xf>
    <xf numFmtId="0" fontId="15" fillId="0" borderId="0" xfId="0" applyFont="1" applyAlignment="1">
      <alignment vertical="center"/>
    </xf>
    <xf numFmtId="1" fontId="17" fillId="0" borderId="0" xfId="0" applyNumberFormat="1" applyFont="1" applyAlignment="1">
      <alignment horizontal="center" vertical="center" wrapText="1"/>
    </xf>
    <xf numFmtId="165" fontId="17" fillId="0" borderId="0" xfId="2" applyFont="1" applyFill="1" applyBorder="1" applyAlignment="1" applyProtection="1">
      <alignment vertical="center" wrapText="1" readingOrder="1"/>
    </xf>
    <xf numFmtId="0" fontId="15" fillId="0" borderId="0" xfId="0" applyFont="1" applyAlignment="1">
      <alignment vertical="center" wrapText="1"/>
    </xf>
    <xf numFmtId="0" fontId="0" fillId="5" borderId="0" xfId="0" applyFill="1" applyAlignment="1">
      <alignment horizontal="left" vertical="top"/>
    </xf>
    <xf numFmtId="0" fontId="18" fillId="2" borderId="0" xfId="0" applyFont="1" applyFill="1" applyAlignment="1">
      <alignment horizontal="center" vertical="center"/>
    </xf>
    <xf numFmtId="0" fontId="27" fillId="0" borderId="0" xfId="0" applyFont="1" applyAlignment="1">
      <alignment horizontal="center"/>
    </xf>
    <xf numFmtId="0" fontId="11" fillId="0" borderId="0" xfId="0" applyFont="1" applyAlignment="1">
      <alignment vertical="center"/>
    </xf>
    <xf numFmtId="0" fontId="19" fillId="2" borderId="0" xfId="0" applyFont="1" applyFill="1" applyAlignment="1">
      <alignment horizontal="justify" vertical="center"/>
    </xf>
    <xf numFmtId="0" fontId="7" fillId="0" borderId="0" xfId="0" applyFont="1" applyAlignment="1">
      <alignment vertical="center"/>
    </xf>
    <xf numFmtId="0" fontId="7" fillId="0" borderId="0" xfId="0" applyFont="1" applyAlignment="1">
      <alignment vertical="center" wrapText="1"/>
    </xf>
    <xf numFmtId="0" fontId="11" fillId="0" borderId="0" xfId="0" applyFont="1" applyAlignment="1">
      <alignment horizontal="justify" vertical="center"/>
    </xf>
    <xf numFmtId="0" fontId="7" fillId="0" borderId="0" xfId="0" applyFont="1" applyAlignment="1">
      <alignment horizontal="justify" vertical="center"/>
    </xf>
    <xf numFmtId="0" fontId="19" fillId="3" borderId="0" xfId="0" applyFont="1" applyFill="1" applyAlignment="1">
      <alignment horizontal="justify" vertical="center"/>
    </xf>
    <xf numFmtId="0" fontId="11" fillId="0" borderId="0" xfId="1" applyFont="1" applyAlignment="1" applyProtection="1">
      <alignment horizontal="justify" vertical="center"/>
    </xf>
    <xf numFmtId="0" fontId="11" fillId="0" borderId="0" xfId="0" applyFont="1" applyAlignment="1">
      <alignment horizontal="left" vertical="center" wrapText="1"/>
    </xf>
    <xf numFmtId="0" fontId="12" fillId="0" borderId="0" xfId="1" applyFont="1" applyAlignment="1" applyProtection="1">
      <alignment vertical="center"/>
    </xf>
    <xf numFmtId="0" fontId="12" fillId="0" borderId="0" xfId="1" applyFont="1" applyAlignment="1" applyProtection="1">
      <alignment horizontal="justify" vertical="center"/>
    </xf>
    <xf numFmtId="0" fontId="11" fillId="9" borderId="0" xfId="1" applyFont="1" applyFill="1" applyAlignment="1" applyProtection="1">
      <alignment horizontal="justify" vertical="center"/>
    </xf>
    <xf numFmtId="0" fontId="11" fillId="0" borderId="0" xfId="0" applyFont="1" applyAlignment="1">
      <alignment horizontal="center" vertical="center"/>
    </xf>
    <xf numFmtId="0" fontId="19" fillId="3" borderId="0" xfId="0" applyFont="1" applyFill="1" applyAlignment="1">
      <alignment vertical="center" readingOrder="1"/>
    </xf>
    <xf numFmtId="0" fontId="33" fillId="0" borderId="0" xfId="0" applyFont="1"/>
    <xf numFmtId="166" fontId="19" fillId="8" borderId="0" xfId="0" applyNumberFormat="1" applyFont="1" applyFill="1" applyAlignment="1">
      <alignment horizontal="left" vertical="center" wrapText="1"/>
    </xf>
    <xf numFmtId="1" fontId="19" fillId="8" borderId="0" xfId="0" applyNumberFormat="1" applyFont="1" applyFill="1" applyAlignment="1">
      <alignment horizontal="center" vertical="center" wrapText="1"/>
    </xf>
    <xf numFmtId="164" fontId="0" fillId="0" borderId="0" xfId="0" applyNumberFormat="1" applyAlignment="1">
      <alignment wrapText="1"/>
    </xf>
    <xf numFmtId="164" fontId="19" fillId="3" borderId="0" xfId="0" applyNumberFormat="1" applyFont="1" applyFill="1" applyAlignment="1">
      <alignment vertical="center"/>
    </xf>
    <xf numFmtId="164" fontId="21" fillId="0" borderId="4" xfId="2" applyNumberFormat="1" applyFont="1" applyFill="1" applyBorder="1" applyAlignment="1" applyProtection="1">
      <alignment vertical="center" wrapText="1" readingOrder="1"/>
    </xf>
    <xf numFmtId="164" fontId="21" fillId="0" borderId="0" xfId="2" applyNumberFormat="1" applyFont="1" applyFill="1" applyBorder="1" applyAlignment="1" applyProtection="1">
      <alignment vertical="center" wrapText="1" readingOrder="1"/>
    </xf>
    <xf numFmtId="164" fontId="31" fillId="0" borderId="4" xfId="2" applyNumberFormat="1" applyFont="1" applyFill="1" applyBorder="1" applyAlignment="1" applyProtection="1">
      <alignment vertical="center" wrapText="1" readingOrder="1"/>
    </xf>
    <xf numFmtId="164" fontId="19" fillId="3" borderId="0" xfId="0" applyNumberFormat="1" applyFont="1" applyFill="1" applyAlignment="1">
      <alignment vertical="center" wrapText="1" readingOrder="1"/>
    </xf>
    <xf numFmtId="0" fontId="0" fillId="4" borderId="0" xfId="0" applyFill="1" applyAlignment="1">
      <alignment wrapText="1"/>
    </xf>
    <xf numFmtId="0" fontId="6" fillId="4" borderId="0" xfId="0" applyFont="1" applyFill="1" applyAlignment="1">
      <alignment wrapText="1"/>
    </xf>
    <xf numFmtId="0" fontId="12" fillId="0" borderId="0" xfId="1" applyFont="1" applyFill="1" applyAlignment="1" applyProtection="1">
      <alignment horizontal="justify" vertical="center"/>
    </xf>
    <xf numFmtId="0" fontId="15" fillId="0" borderId="5" xfId="2" applyNumberFormat="1" applyFont="1" applyFill="1" applyBorder="1" applyAlignment="1" applyProtection="1">
      <alignment horizontal="center" vertical="center" wrapText="1" readingOrder="1"/>
    </xf>
    <xf numFmtId="0" fontId="15" fillId="0" borderId="0" xfId="2" applyNumberFormat="1" applyFont="1" applyFill="1" applyBorder="1" applyAlignment="1" applyProtection="1">
      <alignment horizontal="center" vertical="center" wrapText="1" readingOrder="1"/>
    </xf>
    <xf numFmtId="0" fontId="32" fillId="0" borderId="5" xfId="2" applyNumberFormat="1" applyFont="1" applyFill="1" applyBorder="1" applyAlignment="1" applyProtection="1">
      <alignment horizontal="center" vertical="center" wrapText="1" readingOrder="1"/>
    </xf>
    <xf numFmtId="0" fontId="20" fillId="0" borderId="0" xfId="0" applyFont="1" applyAlignment="1">
      <alignment horizontal="center" wrapText="1"/>
    </xf>
    <xf numFmtId="0" fontId="35" fillId="3" borderId="0" xfId="0" applyFont="1" applyFill="1" applyAlignment="1">
      <alignment horizontal="center" vertical="center" readingOrder="1"/>
    </xf>
    <xf numFmtId="0" fontId="20" fillId="3" borderId="0" xfId="0" applyFont="1" applyFill="1" applyAlignment="1">
      <alignment vertical="center"/>
    </xf>
    <xf numFmtId="164" fontId="20" fillId="3" borderId="0" xfId="0" applyNumberFormat="1" applyFont="1" applyFill="1" applyAlignment="1">
      <alignment vertical="center"/>
    </xf>
    <xf numFmtId="0" fontId="4" fillId="4" borderId="0" xfId="0" applyFont="1" applyFill="1" applyAlignment="1">
      <alignment wrapText="1"/>
    </xf>
    <xf numFmtId="0" fontId="4" fillId="5" borderId="0" xfId="0" applyFont="1" applyFill="1" applyAlignment="1">
      <alignment wrapText="1"/>
    </xf>
    <xf numFmtId="1" fontId="0" fillId="5" borderId="0" xfId="0" applyNumberFormat="1" applyFill="1" applyAlignment="1">
      <alignment horizontal="center"/>
    </xf>
    <xf numFmtId="0" fontId="0" fillId="5" borderId="0" xfId="0" applyFill="1" applyAlignment="1">
      <alignment horizontal="center"/>
    </xf>
    <xf numFmtId="1" fontId="0" fillId="4" borderId="0" xfId="0" applyNumberFormat="1" applyFill="1" applyAlignment="1">
      <alignment horizontal="center"/>
    </xf>
    <xf numFmtId="0" fontId="0" fillId="4" borderId="0" xfId="0" applyFill="1" applyAlignment="1">
      <alignment horizontal="center"/>
    </xf>
    <xf numFmtId="0" fontId="4" fillId="4" borderId="0" xfId="0" applyFont="1" applyFill="1"/>
    <xf numFmtId="2" fontId="0" fillId="4" borderId="0" xfId="0" applyNumberFormat="1" applyFill="1" applyAlignment="1">
      <alignment vertical="top"/>
    </xf>
    <xf numFmtId="0" fontId="0" fillId="4" borderId="0" xfId="0" applyFill="1" applyAlignment="1">
      <alignment horizontal="left" vertical="top" wrapText="1"/>
    </xf>
    <xf numFmtId="0" fontId="0" fillId="5" borderId="0" xfId="0" applyFill="1" applyAlignment="1">
      <alignment horizontal="left" vertical="top" wrapText="1"/>
    </xf>
    <xf numFmtId="0" fontId="4" fillId="5" borderId="0" xfId="0" applyFont="1" applyFill="1" applyAlignment="1">
      <alignment horizontal="center" vertical="top"/>
    </xf>
    <xf numFmtId="1" fontId="4" fillId="5" borderId="0" xfId="0" applyNumberFormat="1" applyFont="1" applyFill="1" applyAlignment="1">
      <alignment horizontal="center"/>
    </xf>
    <xf numFmtId="0" fontId="4" fillId="4" borderId="0" xfId="0" applyFont="1" applyFill="1" applyAlignment="1">
      <alignment horizontal="center" wrapText="1"/>
    </xf>
    <xf numFmtId="0" fontId="4" fillId="5" borderId="0" xfId="0" applyFont="1" applyFill="1" applyAlignment="1">
      <alignment horizontal="center" wrapText="1"/>
    </xf>
    <xf numFmtId="0" fontId="18" fillId="3" borderId="0" xfId="0" applyFont="1" applyFill="1" applyAlignment="1">
      <alignment vertical="center" wrapText="1" readingOrder="1"/>
    </xf>
    <xf numFmtId="165" fontId="18" fillId="3" borderId="0" xfId="2" applyFont="1" applyFill="1" applyBorder="1" applyAlignment="1" applyProtection="1">
      <alignment horizontal="center" vertical="center" wrapText="1" readingOrder="1"/>
    </xf>
    <xf numFmtId="165" fontId="18" fillId="0" borderId="0" xfId="2" applyFont="1" applyFill="1" applyBorder="1" applyAlignment="1" applyProtection="1">
      <alignment horizontal="center" vertical="center" wrapText="1" readingOrder="1"/>
    </xf>
    <xf numFmtId="0" fontId="18" fillId="7" borderId="0" xfId="0" applyFont="1" applyFill="1" applyAlignment="1">
      <alignment vertical="center" wrapText="1" readingOrder="1"/>
    </xf>
    <xf numFmtId="165" fontId="18" fillId="7" borderId="0" xfId="2" applyFont="1" applyFill="1" applyBorder="1" applyAlignment="1" applyProtection="1">
      <alignment horizontal="center" vertical="center" wrapText="1" readingOrder="1"/>
    </xf>
    <xf numFmtId="0" fontId="20" fillId="0" borderId="0" xfId="0" applyFont="1" applyAlignment="1">
      <alignment wrapText="1"/>
    </xf>
    <xf numFmtId="0" fontId="16" fillId="0" borderId="0" xfId="0" applyFont="1"/>
    <xf numFmtId="0" fontId="12" fillId="9" borderId="0" xfId="1" applyFont="1" applyFill="1" applyAlignment="1" applyProtection="1">
      <alignment vertical="center" wrapText="1"/>
    </xf>
    <xf numFmtId="167" fontId="15" fillId="10" borderId="3" xfId="0" applyNumberFormat="1" applyFont="1" applyFill="1" applyBorder="1" applyAlignment="1" applyProtection="1">
      <alignment vertical="center"/>
      <protection locked="0"/>
    </xf>
    <xf numFmtId="164" fontId="15" fillId="10" borderId="4" xfId="0" applyNumberFormat="1" applyFont="1" applyFill="1" applyBorder="1" applyAlignment="1" applyProtection="1">
      <alignment vertical="center" wrapText="1"/>
      <protection locked="0"/>
    </xf>
    <xf numFmtId="0" fontId="15" fillId="10" borderId="4" xfId="0" applyFont="1" applyFill="1" applyBorder="1" applyAlignment="1" applyProtection="1">
      <alignment vertical="center" wrapText="1"/>
      <protection locked="0"/>
    </xf>
    <xf numFmtId="0" fontId="15" fillId="10" borderId="5" xfId="0" applyFont="1" applyFill="1" applyBorder="1" applyAlignment="1" applyProtection="1">
      <alignment vertical="center" wrapText="1"/>
      <protection locked="0"/>
    </xf>
    <xf numFmtId="167" fontId="15" fillId="10" borderId="3" xfId="0" applyNumberFormat="1" applyFont="1" applyFill="1" applyBorder="1" applyAlignment="1" applyProtection="1">
      <alignment vertical="center" wrapText="1"/>
      <protection locked="0"/>
    </xf>
    <xf numFmtId="0" fontId="0" fillId="10" borderId="4" xfId="0" applyFill="1" applyBorder="1" applyAlignment="1" applyProtection="1">
      <alignment vertical="center" wrapText="1"/>
      <protection locked="0"/>
    </xf>
    <xf numFmtId="0" fontId="0" fillId="10" borderId="5" xfId="0" applyFill="1" applyBorder="1" applyAlignment="1" applyProtection="1">
      <alignment vertical="center" wrapText="1"/>
      <protection locked="0"/>
    </xf>
    <xf numFmtId="0" fontId="15" fillId="10" borderId="4" xfId="0" applyFont="1" applyFill="1" applyBorder="1" applyAlignment="1" applyProtection="1">
      <alignment horizontal="left" vertical="center" wrapText="1"/>
      <protection locked="0"/>
    </xf>
    <xf numFmtId="164" fontId="15" fillId="10" borderId="4" xfId="0" applyNumberFormat="1" applyFont="1" applyFill="1" applyBorder="1" applyAlignment="1" applyProtection="1">
      <alignment horizontal="right" vertical="center" wrapText="1"/>
      <protection locked="0"/>
    </xf>
    <xf numFmtId="0" fontId="10" fillId="0" borderId="0" xfId="1" applyFill="1" applyAlignment="1">
      <alignment wrapText="1"/>
    </xf>
    <xf numFmtId="167" fontId="15" fillId="10" borderId="8" xfId="0" applyNumberFormat="1" applyFont="1" applyFill="1" applyBorder="1" applyAlignment="1" applyProtection="1">
      <alignment vertical="center" wrapText="1"/>
      <protection locked="0"/>
    </xf>
    <xf numFmtId="164" fontId="15" fillId="10" borderId="9" xfId="0" applyNumberFormat="1" applyFont="1" applyFill="1" applyBorder="1" applyAlignment="1" applyProtection="1">
      <alignment vertical="center" wrapText="1"/>
      <protection locked="0"/>
    </xf>
    <xf numFmtId="0" fontId="15" fillId="10" borderId="9" xfId="0" applyFont="1" applyFill="1" applyBorder="1" applyAlignment="1" applyProtection="1">
      <alignment vertical="center" wrapText="1"/>
      <protection locked="0"/>
    </xf>
    <xf numFmtId="0" fontId="15" fillId="10" borderId="10" xfId="0" applyFont="1" applyFill="1" applyBorder="1" applyAlignment="1" applyProtection="1">
      <alignment vertical="center" wrapText="1"/>
      <protection locked="0"/>
    </xf>
    <xf numFmtId="167" fontId="15" fillId="3" borderId="3" xfId="0" applyNumberFormat="1" applyFont="1" applyFill="1" applyBorder="1" applyAlignment="1" applyProtection="1">
      <alignment vertical="center"/>
      <protection locked="0"/>
    </xf>
    <xf numFmtId="164" fontId="15" fillId="3" borderId="4" xfId="0" applyNumberFormat="1" applyFont="1" applyFill="1" applyBorder="1" applyAlignment="1" applyProtection="1">
      <alignment vertical="center" wrapText="1"/>
      <protection locked="0"/>
    </xf>
    <xf numFmtId="0" fontId="15" fillId="3" borderId="4" xfId="0" applyFont="1" applyFill="1" applyBorder="1" applyAlignment="1" applyProtection="1">
      <alignment vertical="center" wrapText="1"/>
      <protection locked="0"/>
    </xf>
    <xf numFmtId="0" fontId="15" fillId="3" borderId="5" xfId="0" applyFont="1" applyFill="1" applyBorder="1" applyAlignment="1" applyProtection="1">
      <alignment vertical="center" wrapText="1"/>
      <protection locked="0"/>
    </xf>
    <xf numFmtId="0" fontId="20" fillId="3" borderId="0" xfId="0" applyFont="1" applyFill="1" applyAlignment="1">
      <alignment horizontal="left" vertical="center" wrapText="1"/>
    </xf>
    <xf numFmtId="0" fontId="19" fillId="3" borderId="0" xfId="0" applyFont="1" applyFill="1" applyAlignment="1">
      <alignment horizontal="left" vertical="center" readingOrder="1"/>
    </xf>
    <xf numFmtId="166" fontId="19" fillId="3" borderId="0" xfId="0" applyNumberFormat="1" applyFont="1" applyFill="1" applyAlignment="1">
      <alignment horizontal="left" vertical="center" wrapText="1"/>
    </xf>
    <xf numFmtId="1" fontId="19" fillId="3" borderId="0" xfId="0" applyNumberFormat="1" applyFont="1" applyFill="1" applyAlignment="1">
      <alignment horizontal="center" vertical="center" wrapText="1"/>
    </xf>
    <xf numFmtId="166" fontId="35" fillId="3" borderId="0" xfId="0" applyNumberFormat="1" applyFont="1" applyFill="1" applyAlignment="1">
      <alignment horizontal="center" vertical="center" wrapText="1"/>
    </xf>
    <xf numFmtId="0" fontId="34" fillId="11" borderId="7" xfId="0" applyFont="1" applyFill="1" applyBorder="1" applyAlignment="1">
      <alignment horizontal="center" vertical="center" wrapText="1"/>
    </xf>
    <xf numFmtId="167" fontId="15" fillId="11" borderId="3" xfId="0" applyNumberFormat="1" applyFont="1" applyFill="1" applyBorder="1" applyAlignment="1" applyProtection="1">
      <alignment vertical="center"/>
      <protection locked="0"/>
    </xf>
    <xf numFmtId="164" fontId="15" fillId="11" borderId="4" xfId="0" applyNumberFormat="1" applyFont="1" applyFill="1" applyBorder="1" applyAlignment="1" applyProtection="1">
      <alignment vertical="center" wrapText="1"/>
      <protection locked="0"/>
    </xf>
    <xf numFmtId="0" fontId="15" fillId="11" borderId="4" xfId="0" applyFont="1" applyFill="1" applyBorder="1" applyAlignment="1" applyProtection="1">
      <alignment vertical="center" wrapText="1"/>
      <protection locked="0"/>
    </xf>
    <xf numFmtId="0" fontId="15" fillId="11" borderId="5" xfId="0" applyFont="1" applyFill="1" applyBorder="1" applyAlignment="1" applyProtection="1">
      <alignment vertical="center" wrapText="1"/>
      <protection locked="0"/>
    </xf>
    <xf numFmtId="167" fontId="15" fillId="11" borderId="3" xfId="0" applyNumberFormat="1" applyFont="1" applyFill="1" applyBorder="1" applyAlignment="1" applyProtection="1">
      <alignment vertical="center" wrapText="1"/>
      <protection locked="0"/>
    </xf>
    <xf numFmtId="0" fontId="0" fillId="11" borderId="4" xfId="0" applyFill="1" applyBorder="1" applyAlignment="1" applyProtection="1">
      <alignment vertical="center" wrapText="1"/>
      <protection locked="0"/>
    </xf>
    <xf numFmtId="0" fontId="0" fillId="11" borderId="5" xfId="0" applyFill="1" applyBorder="1" applyAlignment="1" applyProtection="1">
      <alignment vertical="center" wrapText="1"/>
      <protection locked="0"/>
    </xf>
    <xf numFmtId="0" fontId="0" fillId="11" borderId="4" xfId="0" applyFill="1" applyBorder="1" applyAlignment="1" applyProtection="1">
      <alignment horizontal="left" vertical="center" wrapText="1"/>
      <protection locked="0"/>
    </xf>
    <xf numFmtId="0" fontId="15" fillId="11" borderId="4" xfId="0" applyFont="1" applyFill="1" applyBorder="1" applyAlignment="1" applyProtection="1">
      <alignment horizontal="left" vertical="center" wrapText="1"/>
      <protection locked="0"/>
    </xf>
    <xf numFmtId="164" fontId="15" fillId="11" borderId="4" xfId="0" applyNumberFormat="1" applyFont="1" applyFill="1" applyBorder="1" applyAlignment="1" applyProtection="1">
      <alignment horizontal="right" vertical="center" wrapText="1"/>
      <protection locked="0"/>
    </xf>
    <xf numFmtId="0" fontId="0" fillId="11" borderId="5" xfId="0" applyFill="1" applyBorder="1" applyAlignment="1" applyProtection="1">
      <alignment horizontal="left" vertical="center" wrapText="1"/>
      <protection locked="0"/>
    </xf>
    <xf numFmtId="0" fontId="35" fillId="3" borderId="0" xfId="0" applyFont="1" applyFill="1" applyAlignment="1">
      <alignment horizontal="center" vertical="center" wrapText="1"/>
    </xf>
    <xf numFmtId="0" fontId="15" fillId="12" borderId="11" xfId="0" applyFont="1" applyFill="1" applyBorder="1" applyAlignment="1" applyProtection="1">
      <alignment vertical="center" wrapText="1"/>
      <protection locked="0"/>
    </xf>
    <xf numFmtId="0" fontId="15" fillId="12" borderId="0" xfId="0" applyFont="1" applyFill="1" applyAlignment="1" applyProtection="1">
      <alignment vertical="center" wrapText="1"/>
      <protection locked="0"/>
    </xf>
    <xf numFmtId="0" fontId="15" fillId="11" borderId="0" xfId="0" applyFont="1" applyFill="1" applyAlignment="1" applyProtection="1">
      <alignment vertical="center" wrapText="1"/>
      <protection locked="0"/>
    </xf>
    <xf numFmtId="0" fontId="37" fillId="12" borderId="11" xfId="0" applyFont="1" applyFill="1" applyBorder="1" applyAlignment="1" applyProtection="1">
      <alignment wrapText="1"/>
      <protection locked="0"/>
    </xf>
    <xf numFmtId="0" fontId="38" fillId="12" borderId="0" xfId="0" applyFont="1" applyFill="1" applyAlignment="1" applyProtection="1">
      <alignment wrapText="1"/>
      <protection locked="0"/>
    </xf>
    <xf numFmtId="0" fontId="15" fillId="0" borderId="0" xfId="0" applyFont="1" applyAlignment="1">
      <alignment horizontal="center" vertical="center" wrapText="1" readingOrder="1"/>
    </xf>
    <xf numFmtId="0" fontId="14" fillId="11" borderId="2" xfId="0" applyFont="1" applyFill="1" applyBorder="1" applyAlignment="1" applyProtection="1">
      <alignment horizontal="left" vertical="center" wrapText="1" readingOrder="1"/>
      <protection locked="0"/>
    </xf>
    <xf numFmtId="0" fontId="13" fillId="0" borderId="6" xfId="0" applyFont="1" applyBorder="1" applyAlignment="1">
      <alignment horizontal="left" vertical="center"/>
    </xf>
    <xf numFmtId="0" fontId="22" fillId="2" borderId="0" xfId="0" applyFont="1" applyFill="1" applyAlignment="1">
      <alignment horizontal="center" vertical="center"/>
    </xf>
    <xf numFmtId="0" fontId="36" fillId="11" borderId="2" xfId="0" applyFont="1" applyFill="1" applyBorder="1" applyAlignment="1" applyProtection="1">
      <alignment horizontal="left" vertical="center" wrapText="1" readingOrder="1"/>
      <protection locked="0"/>
    </xf>
    <xf numFmtId="167" fontId="36" fillId="11" borderId="2" xfId="0" applyNumberFormat="1" applyFont="1" applyFill="1" applyBorder="1" applyAlignment="1" applyProtection="1">
      <alignment horizontal="left" vertical="center" wrapText="1" readingOrder="1"/>
      <protection locked="0"/>
    </xf>
    <xf numFmtId="167" fontId="13" fillId="0" borderId="2" xfId="0" applyNumberFormat="1" applyFont="1" applyBorder="1" applyAlignment="1">
      <alignment horizontal="left" vertical="center" wrapText="1" readingOrder="1"/>
    </xf>
    <xf numFmtId="0" fontId="35" fillId="3" borderId="0" xfId="0" applyFont="1" applyFill="1" applyAlignment="1">
      <alignment horizontal="center" vertical="center" wrapText="1"/>
    </xf>
    <xf numFmtId="0" fontId="18" fillId="3" borderId="0" xfId="0" applyFont="1" applyFill="1" applyAlignment="1">
      <alignment horizontal="center" vertical="center" wrapText="1" readingOrder="1"/>
    </xf>
    <xf numFmtId="0" fontId="3" fillId="0" borderId="1" xfId="0" applyFont="1" applyBorder="1" applyAlignment="1">
      <alignment horizontal="center" vertical="center" wrapText="1" readingOrder="1"/>
    </xf>
    <xf numFmtId="0" fontId="3" fillId="0" borderId="0" xfId="0" applyFont="1" applyAlignment="1">
      <alignment horizontal="center" vertical="center" wrapText="1" readingOrder="1"/>
    </xf>
    <xf numFmtId="0" fontId="5" fillId="0" borderId="1" xfId="0" applyFont="1" applyBorder="1" applyAlignment="1">
      <alignment horizontal="center" vertical="center" wrapText="1" readingOrder="1"/>
    </xf>
    <xf numFmtId="0" fontId="5" fillId="0" borderId="0" xfId="0" applyFont="1" applyAlignment="1">
      <alignment horizontal="center" vertical="center" wrapText="1" readingOrder="1"/>
    </xf>
    <xf numFmtId="0" fontId="20" fillId="3" borderId="0" xfId="0" applyFont="1" applyFill="1" applyAlignment="1">
      <alignment horizontal="center" vertical="center" wrapText="1" readingOrder="1"/>
    </xf>
    <xf numFmtId="0" fontId="5" fillId="0" borderId="0" xfId="0" applyFont="1" applyAlignment="1">
      <alignment horizontal="center" vertical="center" wrapText="1"/>
    </xf>
    <xf numFmtId="0" fontId="6" fillId="0" borderId="0" xfId="0" applyFont="1" applyAlignment="1">
      <alignment horizontal="center" vertical="center" wrapText="1"/>
    </xf>
    <xf numFmtId="0" fontId="3" fillId="0" borderId="0" xfId="0" applyFont="1" applyAlignment="1">
      <alignment horizontal="center" vertical="center" wrapText="1"/>
    </xf>
    <xf numFmtId="0" fontId="13" fillId="0" borderId="0" xfId="0" applyFont="1" applyAlignment="1">
      <alignment horizontal="center" vertical="center" wrapText="1"/>
    </xf>
    <xf numFmtId="0" fontId="8" fillId="0" borderId="0" xfId="0" applyFont="1" applyAlignment="1">
      <alignment horizontal="center" vertical="center" wrapText="1"/>
    </xf>
    <xf numFmtId="0" fontId="8" fillId="0" borderId="0" xfId="0" applyFont="1" applyAlignment="1">
      <alignment horizontal="center" vertical="center"/>
    </xf>
  </cellXfs>
  <cellStyles count="3">
    <cellStyle name="Currency" xfId="2" builtinId="4"/>
    <cellStyle name="Hyperlink" xfId="1" builtinId="8"/>
    <cellStyle name="Normal" xfId="0" builtinId="0"/>
  </cellStyles>
  <dxfs count="2">
    <dxf>
      <font>
        <color theme="1" tint="0.499984740745262"/>
      </font>
      <fill>
        <patternFill>
          <bgColor rgb="FFCCFFCC"/>
        </patternFill>
      </fill>
    </dxf>
    <dxf>
      <font>
        <color theme="1" tint="0.499984740745262"/>
      </font>
      <fill>
        <patternFill>
          <bgColor rgb="FFCCFFCC"/>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CC"/>
      <color rgb="FFCCFF66"/>
      <color rgb="FFFF9900"/>
      <color rgb="FF99FF99"/>
      <color rgb="FF00FF00"/>
      <color rgb="FF006600"/>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ssc.govt.nz/assets/Legacy/resources/Chief-Executive-Expense-Disclosure-Guide.pdf" TargetMode="External"/><Relationship Id="rId3" Type="http://schemas.openxmlformats.org/officeDocument/2006/relationships/hyperlink" Target="mailto:ceexpenses@ssc.govt.nz" TargetMode="External"/><Relationship Id="rId7" Type="http://schemas.openxmlformats.org/officeDocument/2006/relationships/hyperlink" Target="http://www.ssc.govt.nz/assets/Legacy/resources/Chief-Executive-Expense-Disclosure-Guide.pdf" TargetMode="External"/><Relationship Id="rId2" Type="http://schemas.openxmlformats.org/officeDocument/2006/relationships/hyperlink" Target="http://www.ssc.govt.nz/ce-expenses-disclosure" TargetMode="External"/><Relationship Id="rId1" Type="http://schemas.openxmlformats.org/officeDocument/2006/relationships/hyperlink" Target="https://www.data.govt.nz/toolkit/how-do-i-add-or-update-our-chief-executive-expenses/" TargetMode="External"/><Relationship Id="rId6" Type="http://schemas.openxmlformats.org/officeDocument/2006/relationships/hyperlink" Target="https://www.data.govt.nz/toolkit/how-do-i-add-or-update-our-chief-executive-expenses/" TargetMode="External"/><Relationship Id="rId11" Type="http://schemas.openxmlformats.org/officeDocument/2006/relationships/comments" Target="../comments1.xml"/><Relationship Id="rId5" Type="http://schemas.openxmlformats.org/officeDocument/2006/relationships/hyperlink" Target="http://www.ssc.govt.nz/ce-expenses-disclosure" TargetMode="External"/><Relationship Id="rId10" Type="http://schemas.openxmlformats.org/officeDocument/2006/relationships/vmlDrawing" Target="../drawings/vmlDrawing1.vml"/><Relationship Id="rId4" Type="http://schemas.openxmlformats.org/officeDocument/2006/relationships/hyperlink" Target="mailto:info@data.govt.nz" TargetMode="External"/><Relationship Id="rId9"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B61"/>
  <sheetViews>
    <sheetView topLeftCell="A43" zoomScaleNormal="100" workbookViewId="0">
      <selection activeCell="B21" sqref="B21"/>
    </sheetView>
  </sheetViews>
  <sheetFormatPr defaultColWidth="0" defaultRowHeight="14.25" zeroHeight="1" x14ac:dyDescent="0.2"/>
  <cols>
    <col min="1" max="1" width="219.28515625" style="41" customWidth="1"/>
    <col min="2" max="2" width="33.28515625" style="40" customWidth="1"/>
    <col min="3" max="16384" width="8.7109375" hidden="1"/>
  </cols>
  <sheetData>
    <row r="1" spans="1:2" ht="23.25" customHeight="1" x14ac:dyDescent="0.2">
      <c r="A1" s="39" t="s">
        <v>0</v>
      </c>
    </row>
    <row r="2" spans="1:2" ht="33" customHeight="1" x14ac:dyDescent="0.2">
      <c r="A2" s="95" t="s">
        <v>1</v>
      </c>
    </row>
    <row r="3" spans="1:2" ht="17.25" customHeight="1" x14ac:dyDescent="0.2"/>
    <row r="4" spans="1:2" ht="23.25" customHeight="1" x14ac:dyDescent="0.2">
      <c r="A4" s="119" t="s">
        <v>2</v>
      </c>
    </row>
    <row r="5" spans="1:2" ht="17.25" customHeight="1" x14ac:dyDescent="0.2"/>
    <row r="6" spans="1:2" ht="23.25" customHeight="1" x14ac:dyDescent="0.2">
      <c r="A6" s="42" t="s">
        <v>3</v>
      </c>
    </row>
    <row r="7" spans="1:2" ht="17.25" customHeight="1" x14ac:dyDescent="0.2">
      <c r="A7" s="43" t="s">
        <v>4</v>
      </c>
    </row>
    <row r="8" spans="1:2" ht="17.25" customHeight="1" x14ac:dyDescent="0.2">
      <c r="A8" s="43" t="s">
        <v>5</v>
      </c>
    </row>
    <row r="9" spans="1:2" ht="17.25" customHeight="1" x14ac:dyDescent="0.2">
      <c r="A9" s="43"/>
    </row>
    <row r="10" spans="1:2" ht="23.25" customHeight="1" x14ac:dyDescent="0.2">
      <c r="A10" s="42" t="s">
        <v>6</v>
      </c>
      <c r="B10" s="70" t="s">
        <v>7</v>
      </c>
    </row>
    <row r="11" spans="1:2" ht="17.25" customHeight="1" x14ac:dyDescent="0.2">
      <c r="A11" s="44" t="s">
        <v>8</v>
      </c>
    </row>
    <row r="12" spans="1:2" ht="17.25" customHeight="1" x14ac:dyDescent="0.2">
      <c r="A12" s="43" t="s">
        <v>9</v>
      </c>
    </row>
    <row r="13" spans="1:2" ht="17.25" customHeight="1" x14ac:dyDescent="0.2">
      <c r="A13" s="43" t="s">
        <v>10</v>
      </c>
    </row>
    <row r="14" spans="1:2" ht="17.25" customHeight="1" x14ac:dyDescent="0.2">
      <c r="A14" s="45" t="s">
        <v>11</v>
      </c>
    </row>
    <row r="15" spans="1:2" ht="17.25" customHeight="1" x14ac:dyDescent="0.2">
      <c r="A15" s="43" t="s">
        <v>12</v>
      </c>
    </row>
    <row r="16" spans="1:2" ht="17.25" customHeight="1" x14ac:dyDescent="0.2">
      <c r="A16" s="43"/>
    </row>
    <row r="17" spans="1:1" ht="23.25" customHeight="1" x14ac:dyDescent="0.2">
      <c r="A17" s="42" t="s">
        <v>13</v>
      </c>
    </row>
    <row r="18" spans="1:1" ht="17.25" customHeight="1" x14ac:dyDescent="0.2">
      <c r="A18" s="45" t="s">
        <v>14</v>
      </c>
    </row>
    <row r="19" spans="1:1" ht="17.25" customHeight="1" x14ac:dyDescent="0.2">
      <c r="A19" s="45" t="s">
        <v>15</v>
      </c>
    </row>
    <row r="20" spans="1:1" ht="17.25" customHeight="1" x14ac:dyDescent="0.2">
      <c r="A20" s="66" t="s">
        <v>16</v>
      </c>
    </row>
    <row r="21" spans="1:1" ht="17.25" customHeight="1" x14ac:dyDescent="0.2">
      <c r="A21" s="46"/>
    </row>
    <row r="22" spans="1:1" ht="23.25" customHeight="1" x14ac:dyDescent="0.2">
      <c r="A22" s="42" t="s">
        <v>17</v>
      </c>
    </row>
    <row r="23" spans="1:1" ht="17.25" customHeight="1" x14ac:dyDescent="0.2">
      <c r="A23" s="46" t="s">
        <v>18</v>
      </c>
    </row>
    <row r="24" spans="1:1" ht="17.25" customHeight="1" x14ac:dyDescent="0.2">
      <c r="A24" s="46"/>
    </row>
    <row r="25" spans="1:1" ht="23.25" customHeight="1" x14ac:dyDescent="0.2">
      <c r="A25" s="42" t="s">
        <v>19</v>
      </c>
    </row>
    <row r="26" spans="1:1" ht="17.25" customHeight="1" x14ac:dyDescent="0.2">
      <c r="A26" s="47" t="s">
        <v>20</v>
      </c>
    </row>
    <row r="27" spans="1:1" ht="32.25" customHeight="1" x14ac:dyDescent="0.2">
      <c r="A27" s="45" t="s">
        <v>21</v>
      </c>
    </row>
    <row r="28" spans="1:1" ht="17.25" customHeight="1" x14ac:dyDescent="0.2">
      <c r="A28" s="47" t="s">
        <v>22</v>
      </c>
    </row>
    <row r="29" spans="1:1" ht="32.25" customHeight="1" x14ac:dyDescent="0.2">
      <c r="A29" s="45" t="s">
        <v>23</v>
      </c>
    </row>
    <row r="30" spans="1:1" ht="17.25" customHeight="1" x14ac:dyDescent="0.2">
      <c r="A30" s="47" t="s">
        <v>24</v>
      </c>
    </row>
    <row r="31" spans="1:1" ht="17.25" customHeight="1" x14ac:dyDescent="0.2">
      <c r="A31" s="45" t="s">
        <v>25</v>
      </c>
    </row>
    <row r="32" spans="1:1" ht="17.25" customHeight="1" x14ac:dyDescent="0.2">
      <c r="A32" s="47" t="s">
        <v>26</v>
      </c>
    </row>
    <row r="33" spans="1:1" ht="32.25" customHeight="1" x14ac:dyDescent="0.2">
      <c r="A33" s="45" t="s">
        <v>27</v>
      </c>
    </row>
    <row r="34" spans="1:1" ht="32.25" customHeight="1" x14ac:dyDescent="0.2">
      <c r="A34" s="44" t="s">
        <v>28</v>
      </c>
    </row>
    <row r="35" spans="1:1" ht="17.25" customHeight="1" x14ac:dyDescent="0.2">
      <c r="A35" s="47" t="s">
        <v>29</v>
      </c>
    </row>
    <row r="36" spans="1:1" ht="32.25" customHeight="1" x14ac:dyDescent="0.2">
      <c r="A36" s="45" t="s">
        <v>30</v>
      </c>
    </row>
    <row r="37" spans="1:1" ht="32.25" customHeight="1" x14ac:dyDescent="0.2">
      <c r="A37" s="45" t="s">
        <v>31</v>
      </c>
    </row>
    <row r="38" spans="1:1" ht="32.25" customHeight="1" x14ac:dyDescent="0.2">
      <c r="A38" s="45" t="s">
        <v>32</v>
      </c>
    </row>
    <row r="39" spans="1:1" ht="17.25" customHeight="1" x14ac:dyDescent="0.2">
      <c r="A39" s="44"/>
    </row>
    <row r="40" spans="1:1" ht="22.5" customHeight="1" x14ac:dyDescent="0.2">
      <c r="A40" s="42" t="s">
        <v>33</v>
      </c>
    </row>
    <row r="41" spans="1:1" ht="17.25" customHeight="1" x14ac:dyDescent="0.2">
      <c r="A41" s="51" t="s">
        <v>34</v>
      </c>
    </row>
    <row r="42" spans="1:1" ht="17.25" customHeight="1" x14ac:dyDescent="0.2">
      <c r="A42" s="48" t="s">
        <v>35</v>
      </c>
    </row>
    <row r="43" spans="1:1" ht="17.25" customHeight="1" x14ac:dyDescent="0.2">
      <c r="A43" s="46" t="s">
        <v>36</v>
      </c>
    </row>
    <row r="44" spans="1:1" ht="32.25" customHeight="1" x14ac:dyDescent="0.2">
      <c r="A44" s="46" t="s">
        <v>37</v>
      </c>
    </row>
    <row r="45" spans="1:1" ht="32.25" customHeight="1" x14ac:dyDescent="0.2">
      <c r="A45" s="46" t="s">
        <v>38</v>
      </c>
    </row>
    <row r="46" spans="1:1" ht="17.25" customHeight="1" x14ac:dyDescent="0.2">
      <c r="A46" s="49" t="s">
        <v>39</v>
      </c>
    </row>
    <row r="47" spans="1:1" ht="32.25" customHeight="1" x14ac:dyDescent="0.2">
      <c r="A47" s="45" t="s">
        <v>40</v>
      </c>
    </row>
    <row r="48" spans="1:1" ht="32.25" customHeight="1" x14ac:dyDescent="0.2">
      <c r="A48" s="45" t="s">
        <v>41</v>
      </c>
    </row>
    <row r="49" spans="1:1" ht="32.25" customHeight="1" x14ac:dyDescent="0.2">
      <c r="A49" s="46" t="s">
        <v>42</v>
      </c>
    </row>
    <row r="50" spans="1:1" ht="17.25" customHeight="1" x14ac:dyDescent="0.2">
      <c r="A50" s="46" t="s">
        <v>43</v>
      </c>
    </row>
    <row r="51" spans="1:1" ht="17.25" customHeight="1" x14ac:dyDescent="0.2">
      <c r="A51" s="46" t="s">
        <v>44</v>
      </c>
    </row>
    <row r="52" spans="1:1" ht="17.25" customHeight="1" x14ac:dyDescent="0.2">
      <c r="A52" s="46"/>
    </row>
    <row r="53" spans="1:1" ht="22.5" customHeight="1" x14ac:dyDescent="0.2">
      <c r="A53" s="42" t="s">
        <v>45</v>
      </c>
    </row>
    <row r="54" spans="1:1" ht="32.25" customHeight="1" x14ac:dyDescent="0.2">
      <c r="A54" s="105" t="s">
        <v>46</v>
      </c>
    </row>
    <row r="55" spans="1:1" ht="17.25" customHeight="1" x14ac:dyDescent="0.2">
      <c r="A55" s="50" t="s">
        <v>47</v>
      </c>
    </row>
    <row r="56" spans="1:1" ht="17.25" customHeight="1" x14ac:dyDescent="0.2">
      <c r="A56" s="51" t="s">
        <v>48</v>
      </c>
    </row>
    <row r="57" spans="1:1" ht="17.25" customHeight="1" x14ac:dyDescent="0.2">
      <c r="A57" s="66" t="s">
        <v>49</v>
      </c>
    </row>
    <row r="58" spans="1:1" ht="17.25" customHeight="1" x14ac:dyDescent="0.2">
      <c r="A58" s="52" t="s">
        <v>50</v>
      </c>
    </row>
    <row r="59" spans="1:1" x14ac:dyDescent="0.2"/>
    <row r="61" spans="1:1" hidden="1" x14ac:dyDescent="0.2">
      <c r="A61" s="53"/>
    </row>
  </sheetData>
  <sheetProtection sheet="1" objects="1" scenarios="1"/>
  <hyperlinks>
    <hyperlink ref="A20" r:id="rId1" xr:uid="{00000000-0004-0000-0000-000000000000}"/>
    <hyperlink ref="A41" r:id="rId2" xr:uid="{00000000-0004-0000-0000-000001000000}"/>
    <hyperlink ref="A55" r:id="rId3" xr:uid="{00000000-0004-0000-0000-000002000000}"/>
    <hyperlink ref="A56" r:id="rId4" display="mailto:info@data.govt.nz" xr:uid="{00000000-0004-0000-0000-000003000000}"/>
    <hyperlink ref="A58" r:id="rId5" display="http://www.ssc.govt.nz/ce-expenses-disclosure" xr:uid="{00000000-0004-0000-0000-000004000000}"/>
    <hyperlink ref="A57" r:id="rId6" display="They are posted on agency websites and linked to www.data.govt.nz. See: https://www.data.govt.nz/toolkit/how-do-i-add-or-update-our-chief-executive-expenses/" xr:uid="{00000000-0004-0000-0000-000007000000}"/>
    <hyperlink ref="A54" r:id="rId7" display="http://www.ssc.govt.nz/assets/Legacy/resources/Chief-Executive-Expense-Disclosure-Guide.pdf" xr:uid="{89B2B789-A49C-4A7B-AED1-AE94DC38F213}"/>
    <hyperlink ref="A2" r:id="rId8" display="http://www.ssc.govt.nz/assets/Legacy/resources/Chief-Executive-Expense-Disclosure-Guide.pdf" xr:uid="{00000000-0004-0000-0000-000005000000}"/>
  </hyperlinks>
  <pageMargins left="0.70866141732283472" right="0.70866141732283472" top="0.74803149606299213" bottom="0.74803149606299213" header="0.31496062992125984" footer="0.31496062992125984"/>
  <pageSetup paperSize="8" orientation="landscape" r:id="rId9"/>
  <headerFooter>
    <oddFooter>&amp;LCE Expense Disclosure Workbook 2018&amp;RWorksheet - Guidance</oddFooter>
  </headerFooter>
  <legacyDrawing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39997558519241921"/>
    <pageSetUpPr fitToPage="1"/>
  </sheetPr>
  <dimension ref="A1:K61"/>
  <sheetViews>
    <sheetView tabSelected="1" zoomScaleNormal="100" workbookViewId="0">
      <selection activeCell="G7" sqref="G7"/>
    </sheetView>
  </sheetViews>
  <sheetFormatPr defaultColWidth="0" defaultRowHeight="12.75" zeroHeight="1" x14ac:dyDescent="0.2"/>
  <cols>
    <col min="1" max="1" width="35.7109375" customWidth="1"/>
    <col min="2" max="2" width="21.5703125" customWidth="1"/>
    <col min="3" max="3" width="33.5703125" customWidth="1"/>
    <col min="4" max="4" width="4.42578125" customWidth="1"/>
    <col min="5" max="5" width="29" customWidth="1"/>
    <col min="6" max="6" width="19" customWidth="1"/>
    <col min="7" max="7" width="42" customWidth="1"/>
    <col min="8" max="11" width="9.140625" hidden="1" customWidth="1"/>
    <col min="12" max="16384" width="9.140625" hidden="1"/>
  </cols>
  <sheetData>
    <row r="1" spans="1:11" ht="26.25" customHeight="1" x14ac:dyDescent="0.2">
      <c r="A1" s="140" t="s">
        <v>51</v>
      </c>
      <c r="B1" s="140"/>
      <c r="C1" s="140"/>
      <c r="D1" s="140"/>
      <c r="E1" s="140"/>
      <c r="F1" s="140"/>
      <c r="G1" s="17"/>
      <c r="H1" s="17"/>
      <c r="I1" s="17"/>
      <c r="J1" s="17"/>
      <c r="K1" s="17"/>
    </row>
    <row r="2" spans="1:11" ht="21" customHeight="1" x14ac:dyDescent="0.2">
      <c r="A2" s="3" t="s">
        <v>52</v>
      </c>
      <c r="B2" s="141" t="s">
        <v>53</v>
      </c>
      <c r="C2" s="141"/>
      <c r="D2" s="141"/>
      <c r="E2" s="141"/>
      <c r="F2" s="141"/>
      <c r="G2" s="17"/>
      <c r="H2" s="17"/>
      <c r="I2" s="17"/>
      <c r="J2" s="17"/>
      <c r="K2" s="17"/>
    </row>
    <row r="3" spans="1:11" ht="21" customHeight="1" x14ac:dyDescent="0.2">
      <c r="A3" s="3" t="s">
        <v>54</v>
      </c>
      <c r="B3" s="141" t="s">
        <v>55</v>
      </c>
      <c r="C3" s="141"/>
      <c r="D3" s="141"/>
      <c r="E3" s="141"/>
      <c r="F3" s="141"/>
      <c r="G3" s="17"/>
      <c r="H3" s="17"/>
      <c r="I3" s="17"/>
      <c r="J3" s="17"/>
      <c r="K3" s="17"/>
    </row>
    <row r="4" spans="1:11" ht="21" customHeight="1" x14ac:dyDescent="0.2">
      <c r="A4" s="3" t="s">
        <v>56</v>
      </c>
      <c r="B4" s="142">
        <v>44378</v>
      </c>
      <c r="C4" s="142"/>
      <c r="D4" s="142"/>
      <c r="E4" s="142"/>
      <c r="F4" s="142"/>
      <c r="G4" s="17"/>
      <c r="H4" s="17"/>
      <c r="I4" s="17"/>
      <c r="J4" s="17"/>
      <c r="K4" s="17"/>
    </row>
    <row r="5" spans="1:11" ht="21" customHeight="1" x14ac:dyDescent="0.2">
      <c r="A5" s="3" t="s">
        <v>57</v>
      </c>
      <c r="B5" s="142">
        <v>44742</v>
      </c>
      <c r="C5" s="142"/>
      <c r="D5" s="142"/>
      <c r="E5" s="142"/>
      <c r="F5" s="142"/>
      <c r="G5" s="17"/>
      <c r="H5" s="17"/>
      <c r="I5" s="17"/>
      <c r="J5" s="17"/>
      <c r="K5" s="17"/>
    </row>
    <row r="6" spans="1:11" ht="21" customHeight="1" x14ac:dyDescent="0.2">
      <c r="A6" s="3" t="s">
        <v>58</v>
      </c>
      <c r="B6" s="139" t="str">
        <f>IF(AND(Travel!B7&lt;&gt;A30,Hospitality!B7&lt;&gt;A30,'All other expenses'!B7&lt;&gt;A30,'Gifts and benefits'!B7&lt;&gt;A30),A31,IF(AND(Travel!B7=A30,Hospitality!B7=A30,'All other expenses'!B7=A30,'Gifts and benefits'!B7=A30),A33,A32))</f>
        <v>Data and totals checked on all sheets</v>
      </c>
      <c r="C6" s="139"/>
      <c r="D6" s="139"/>
      <c r="E6" s="139"/>
      <c r="F6" s="139"/>
      <c r="G6" s="23"/>
      <c r="H6" s="17"/>
      <c r="I6" s="17"/>
      <c r="J6" s="17"/>
      <c r="K6" s="17"/>
    </row>
    <row r="7" spans="1:11" ht="21" customHeight="1" x14ac:dyDescent="0.2">
      <c r="A7" s="3" t="s">
        <v>59</v>
      </c>
      <c r="B7" s="138" t="s">
        <v>60</v>
      </c>
      <c r="C7" s="138"/>
      <c r="D7" s="138"/>
      <c r="E7" s="138"/>
      <c r="F7" s="138"/>
      <c r="G7" s="23"/>
      <c r="H7" s="17"/>
      <c r="I7" s="17"/>
      <c r="J7" s="17"/>
      <c r="K7" s="17"/>
    </row>
    <row r="8" spans="1:11" ht="21" customHeight="1" x14ac:dyDescent="0.2">
      <c r="A8" s="3" t="s">
        <v>61</v>
      </c>
      <c r="B8" s="138" t="s">
        <v>62</v>
      </c>
      <c r="C8" s="138"/>
      <c r="D8" s="138"/>
      <c r="E8" s="138"/>
      <c r="F8" s="138"/>
      <c r="G8" s="23"/>
      <c r="H8" s="17"/>
      <c r="I8" s="17"/>
      <c r="J8" s="17"/>
      <c r="K8" s="17"/>
    </row>
    <row r="9" spans="1:11" ht="66.75" customHeight="1" x14ac:dyDescent="0.2">
      <c r="A9" s="137" t="s">
        <v>63</v>
      </c>
      <c r="B9" s="137"/>
      <c r="C9" s="137"/>
      <c r="D9" s="137"/>
      <c r="E9" s="137"/>
      <c r="F9" s="137"/>
      <c r="G9" s="23"/>
      <c r="H9" s="17"/>
      <c r="I9" s="17"/>
      <c r="J9" s="17"/>
      <c r="K9" s="17"/>
    </row>
    <row r="10" spans="1:11" s="94" customFormat="1" ht="36" customHeight="1" x14ac:dyDescent="0.2">
      <c r="A10" s="88" t="s">
        <v>64</v>
      </c>
      <c r="B10" s="89" t="s">
        <v>65</v>
      </c>
      <c r="C10" s="89" t="s">
        <v>66</v>
      </c>
      <c r="D10" s="90"/>
      <c r="E10" s="91" t="s">
        <v>29</v>
      </c>
      <c r="F10" s="92" t="s">
        <v>67</v>
      </c>
      <c r="G10" s="93"/>
      <c r="H10" s="93"/>
      <c r="I10" s="93"/>
      <c r="J10" s="93"/>
      <c r="K10" s="93"/>
    </row>
    <row r="11" spans="1:11" ht="27.75" customHeight="1" x14ac:dyDescent="0.2">
      <c r="A11" s="8" t="s">
        <v>68</v>
      </c>
      <c r="B11" s="60">
        <f>B15+B16+B17</f>
        <v>4607.0999999999995</v>
      </c>
      <c r="C11" s="67" t="str">
        <f>IF(Travel!B6="",A34,Travel!B6)</f>
        <v>Figures include GST (where applicable)</v>
      </c>
      <c r="D11" s="6"/>
      <c r="E11" s="8" t="s">
        <v>69</v>
      </c>
      <c r="F11" s="33">
        <f>'Gifts and benefits'!C44</f>
        <v>27</v>
      </c>
      <c r="G11" s="29"/>
      <c r="H11" s="29"/>
      <c r="I11" s="29"/>
      <c r="J11" s="29"/>
      <c r="K11" s="29"/>
    </row>
    <row r="12" spans="1:11" ht="27.75" customHeight="1" x14ac:dyDescent="0.2">
      <c r="A12" s="8" t="s">
        <v>24</v>
      </c>
      <c r="B12" s="60">
        <f>Hospitality!B25</f>
        <v>0</v>
      </c>
      <c r="C12" s="67" t="str">
        <f>IF(Hospitality!B6="",A34,Hospitality!B6)</f>
        <v>Figures include GST (where applicable)</v>
      </c>
      <c r="D12" s="6"/>
      <c r="E12" s="8" t="s">
        <v>70</v>
      </c>
      <c r="F12" s="33">
        <f>'Gifts and benefits'!C45</f>
        <v>9</v>
      </c>
      <c r="G12" s="29"/>
      <c r="H12" s="29"/>
      <c r="I12" s="29"/>
      <c r="J12" s="29"/>
      <c r="K12" s="29"/>
    </row>
    <row r="13" spans="1:11" ht="27.75" customHeight="1" x14ac:dyDescent="0.2">
      <c r="A13" s="8" t="s">
        <v>71</v>
      </c>
      <c r="B13" s="60">
        <f>'All other expenses'!B45</f>
        <v>10536.0065</v>
      </c>
      <c r="C13" s="67" t="str">
        <f>IF('All other expenses'!B6="",A34,'All other expenses'!B6)</f>
        <v>Figures include GST (where applicable)</v>
      </c>
      <c r="D13" s="6"/>
      <c r="E13" s="8" t="s">
        <v>72</v>
      </c>
      <c r="F13" s="33">
        <f>'Gifts and benefits'!C46</f>
        <v>18</v>
      </c>
      <c r="G13" s="17"/>
      <c r="H13" s="17"/>
      <c r="I13" s="17"/>
      <c r="J13" s="17"/>
      <c r="K13" s="17"/>
    </row>
    <row r="14" spans="1:11" ht="12.75" customHeight="1" x14ac:dyDescent="0.2">
      <c r="A14" s="7"/>
      <c r="B14" s="61"/>
      <c r="C14" s="68"/>
      <c r="D14" s="34"/>
      <c r="E14" s="6"/>
      <c r="F14" s="35"/>
      <c r="G14" s="17"/>
      <c r="H14" s="17"/>
      <c r="I14" s="17"/>
      <c r="J14" s="17"/>
      <c r="K14" s="17"/>
    </row>
    <row r="15" spans="1:11" ht="27.75" customHeight="1" x14ac:dyDescent="0.2">
      <c r="A15" s="9" t="s">
        <v>73</v>
      </c>
      <c r="B15" s="62">
        <f>Travel!B22</f>
        <v>0</v>
      </c>
      <c r="C15" s="69" t="str">
        <f>C11</f>
        <v>Figures include GST (where applicable)</v>
      </c>
      <c r="D15" s="6"/>
      <c r="E15" s="6"/>
      <c r="F15" s="35"/>
      <c r="G15" s="17"/>
      <c r="H15" s="17"/>
      <c r="I15" s="17"/>
      <c r="J15" s="17"/>
      <c r="K15" s="17"/>
    </row>
    <row r="16" spans="1:11" ht="27.75" customHeight="1" x14ac:dyDescent="0.2">
      <c r="A16" s="9" t="s">
        <v>74</v>
      </c>
      <c r="B16" s="62">
        <f>Travel!B79</f>
        <v>4579.7</v>
      </c>
      <c r="C16" s="69" t="str">
        <f>C11</f>
        <v>Figures include GST (where applicable)</v>
      </c>
      <c r="D16" s="36"/>
      <c r="E16" s="6"/>
      <c r="F16" s="37"/>
      <c r="G16" s="17"/>
      <c r="H16" s="17"/>
      <c r="I16" s="17"/>
      <c r="J16" s="17"/>
      <c r="K16" s="17"/>
    </row>
    <row r="17" spans="1:11" ht="27.75" customHeight="1" x14ac:dyDescent="0.2">
      <c r="A17" s="9" t="s">
        <v>75</v>
      </c>
      <c r="B17" s="62">
        <f>Travel!B93</f>
        <v>27.4</v>
      </c>
      <c r="C17" s="69" t="str">
        <f>C11</f>
        <v>Figures include GST (where applicable)</v>
      </c>
      <c r="D17" s="6"/>
      <c r="E17" s="6"/>
      <c r="F17" s="37"/>
      <c r="G17" s="17"/>
      <c r="H17" s="17"/>
      <c r="I17" s="17"/>
      <c r="J17" s="17"/>
      <c r="K17" s="17"/>
    </row>
    <row r="18" spans="1:11" ht="27.75" customHeight="1" x14ac:dyDescent="0.2">
      <c r="A18" s="17"/>
      <c r="B18" s="19"/>
      <c r="C18" s="17"/>
      <c r="D18" s="5"/>
      <c r="E18" s="5"/>
      <c r="F18" s="28"/>
      <c r="G18" s="17"/>
      <c r="H18" s="17"/>
      <c r="I18" s="17"/>
      <c r="J18" s="17"/>
      <c r="K18" s="17"/>
    </row>
    <row r="19" spans="1:11" x14ac:dyDescent="0.2">
      <c r="A19" s="18" t="s">
        <v>76</v>
      </c>
      <c r="B19" s="19"/>
      <c r="C19" s="17"/>
      <c r="D19" s="17"/>
      <c r="E19" s="17"/>
      <c r="F19" s="17"/>
      <c r="G19" s="17"/>
      <c r="H19" s="17"/>
      <c r="I19" s="17"/>
      <c r="J19" s="17"/>
      <c r="K19" s="17"/>
    </row>
    <row r="20" spans="1:11" x14ac:dyDescent="0.2">
      <c r="A20" s="20" t="s">
        <v>77</v>
      </c>
      <c r="D20" s="17"/>
      <c r="E20" s="17"/>
      <c r="F20" s="17"/>
      <c r="G20" s="17"/>
      <c r="H20" s="17"/>
      <c r="I20" s="17"/>
      <c r="J20" s="17"/>
      <c r="K20" s="17"/>
    </row>
    <row r="21" spans="1:11" ht="12.6" customHeight="1" x14ac:dyDescent="0.2">
      <c r="A21" s="20" t="s">
        <v>78</v>
      </c>
      <c r="D21" s="17"/>
      <c r="E21" s="17"/>
      <c r="F21" s="17"/>
      <c r="G21" s="17"/>
      <c r="H21" s="17"/>
      <c r="I21" s="17"/>
      <c r="J21" s="17"/>
      <c r="K21" s="17"/>
    </row>
    <row r="22" spans="1:11" ht="12.6" customHeight="1" x14ac:dyDescent="0.2">
      <c r="A22" s="20" t="s">
        <v>79</v>
      </c>
      <c r="D22" s="17"/>
      <c r="E22" s="17"/>
      <c r="F22" s="17"/>
      <c r="G22" s="17"/>
      <c r="H22" s="17"/>
      <c r="I22" s="17"/>
      <c r="J22" s="17"/>
      <c r="K22" s="17"/>
    </row>
    <row r="23" spans="1:11" ht="12.6" customHeight="1" x14ac:dyDescent="0.2">
      <c r="A23" s="20" t="s">
        <v>80</v>
      </c>
      <c r="D23" s="17"/>
      <c r="E23" s="17"/>
      <c r="F23" s="17"/>
      <c r="G23" s="17"/>
      <c r="H23" s="17"/>
      <c r="I23" s="17"/>
      <c r="J23" s="17"/>
      <c r="K23" s="17"/>
    </row>
    <row r="24" spans="1:11" x14ac:dyDescent="0.2">
      <c r="A24" s="26"/>
      <c r="B24" s="17"/>
      <c r="C24" s="17"/>
      <c r="D24" s="17"/>
      <c r="E24" s="17"/>
      <c r="F24" s="17"/>
      <c r="G24" s="17"/>
      <c r="H24" s="17"/>
      <c r="I24" s="17"/>
      <c r="J24" s="17"/>
      <c r="K24" s="17"/>
    </row>
    <row r="25" spans="1:11" hidden="1" x14ac:dyDescent="0.2">
      <c r="A25" s="12" t="s">
        <v>81</v>
      </c>
      <c r="B25" s="13"/>
      <c r="C25" s="13"/>
      <c r="D25" s="13"/>
      <c r="E25" s="13"/>
      <c r="F25" s="13"/>
      <c r="G25" s="17"/>
      <c r="H25" s="17"/>
      <c r="I25" s="17"/>
      <c r="J25" s="17"/>
      <c r="K25" s="17"/>
    </row>
    <row r="26" spans="1:11" ht="12.75" hidden="1" customHeight="1" x14ac:dyDescent="0.2">
      <c r="A26" s="11" t="s">
        <v>82</v>
      </c>
      <c r="B26" s="4"/>
      <c r="C26" s="4"/>
      <c r="D26" s="11"/>
      <c r="E26" s="11"/>
      <c r="F26" s="11"/>
      <c r="G26" s="17"/>
      <c r="H26" s="17"/>
      <c r="I26" s="17"/>
      <c r="J26" s="17"/>
      <c r="K26" s="17"/>
    </row>
    <row r="27" spans="1:11" hidden="1" x14ac:dyDescent="0.2">
      <c r="A27" s="10" t="s">
        <v>83</v>
      </c>
      <c r="B27" s="10"/>
      <c r="C27" s="10"/>
      <c r="D27" s="10"/>
      <c r="E27" s="10"/>
      <c r="F27" s="10"/>
      <c r="G27" s="17"/>
      <c r="H27" s="17"/>
      <c r="I27" s="17"/>
      <c r="J27" s="17"/>
      <c r="K27" s="17"/>
    </row>
    <row r="28" spans="1:11" hidden="1" x14ac:dyDescent="0.2">
      <c r="A28" s="10" t="s">
        <v>84</v>
      </c>
      <c r="B28" s="10"/>
      <c r="C28" s="10"/>
      <c r="D28" s="10"/>
      <c r="E28" s="10"/>
      <c r="F28" s="10"/>
      <c r="G28" s="17"/>
      <c r="H28" s="17"/>
      <c r="I28" s="17"/>
      <c r="J28" s="17"/>
      <c r="K28" s="17"/>
    </row>
    <row r="29" spans="1:11" hidden="1" x14ac:dyDescent="0.2">
      <c r="A29" s="11" t="s">
        <v>85</v>
      </c>
      <c r="B29" s="11"/>
      <c r="C29" s="11"/>
      <c r="D29" s="11"/>
      <c r="E29" s="11"/>
      <c r="F29" s="11"/>
      <c r="G29" s="17"/>
      <c r="H29" s="17"/>
      <c r="I29" s="17"/>
      <c r="J29" s="17"/>
      <c r="K29" s="17"/>
    </row>
    <row r="30" spans="1:11" hidden="1" x14ac:dyDescent="0.2">
      <c r="A30" s="11" t="s">
        <v>86</v>
      </c>
      <c r="B30" s="11"/>
      <c r="C30" s="11"/>
      <c r="D30" s="11"/>
      <c r="E30" s="11"/>
      <c r="F30" s="11"/>
      <c r="G30" s="17"/>
      <c r="H30" s="17"/>
      <c r="I30" s="17"/>
      <c r="J30" s="17"/>
      <c r="K30" s="17"/>
    </row>
    <row r="31" spans="1:11" hidden="1" x14ac:dyDescent="0.2">
      <c r="A31" s="10" t="s">
        <v>87</v>
      </c>
      <c r="B31" s="10"/>
      <c r="C31" s="10"/>
      <c r="D31" s="10"/>
      <c r="E31" s="10"/>
      <c r="F31" s="10"/>
      <c r="G31" s="17"/>
      <c r="H31" s="17"/>
      <c r="I31" s="17"/>
      <c r="J31" s="17"/>
      <c r="K31" s="17"/>
    </row>
    <row r="32" spans="1:11" hidden="1" x14ac:dyDescent="0.2">
      <c r="A32" s="10" t="s">
        <v>88</v>
      </c>
      <c r="B32" s="10"/>
      <c r="C32" s="10"/>
      <c r="D32" s="10"/>
      <c r="E32" s="10"/>
      <c r="F32" s="10"/>
      <c r="G32" s="17"/>
      <c r="H32" s="17"/>
      <c r="I32" s="17"/>
      <c r="J32" s="17"/>
      <c r="K32" s="17"/>
    </row>
    <row r="33" spans="1:11" hidden="1" x14ac:dyDescent="0.2">
      <c r="A33" s="10" t="s">
        <v>89</v>
      </c>
      <c r="B33" s="10"/>
      <c r="C33" s="10"/>
      <c r="D33" s="10"/>
      <c r="E33" s="10"/>
      <c r="F33" s="10"/>
      <c r="G33" s="17"/>
      <c r="H33" s="17"/>
      <c r="I33" s="17"/>
      <c r="J33" s="17"/>
      <c r="K33" s="17"/>
    </row>
    <row r="34" spans="1:11" hidden="1" x14ac:dyDescent="0.2">
      <c r="A34" s="11" t="s">
        <v>90</v>
      </c>
      <c r="B34" s="11"/>
      <c r="C34" s="11"/>
      <c r="D34" s="11"/>
      <c r="E34" s="11"/>
      <c r="F34" s="11"/>
      <c r="G34" s="17"/>
      <c r="H34" s="17"/>
      <c r="I34" s="17"/>
      <c r="J34" s="17"/>
      <c r="K34" s="17"/>
    </row>
    <row r="35" spans="1:11" hidden="1" x14ac:dyDescent="0.2">
      <c r="A35" s="11" t="s">
        <v>91</v>
      </c>
      <c r="B35" s="11"/>
      <c r="C35" s="11"/>
      <c r="D35" s="11"/>
      <c r="E35" s="11"/>
      <c r="F35" s="11"/>
      <c r="G35" s="17"/>
      <c r="H35" s="17"/>
      <c r="I35" s="17"/>
      <c r="J35" s="17"/>
      <c r="K35" s="17"/>
    </row>
    <row r="36" spans="1:11" hidden="1" x14ac:dyDescent="0.2">
      <c r="A36" s="10" t="s">
        <v>92</v>
      </c>
      <c r="B36" s="64"/>
      <c r="C36" s="64"/>
      <c r="D36" s="64"/>
      <c r="E36" s="64"/>
      <c r="F36" s="64"/>
      <c r="G36" s="17"/>
      <c r="H36" s="17"/>
      <c r="I36" s="17"/>
      <c r="J36" s="17"/>
      <c r="K36" s="17"/>
    </row>
    <row r="37" spans="1:11" hidden="1" x14ac:dyDescent="0.2">
      <c r="A37" s="10" t="s">
        <v>60</v>
      </c>
      <c r="B37" s="64"/>
      <c r="C37" s="64"/>
      <c r="D37" s="64"/>
      <c r="E37" s="64"/>
      <c r="F37" s="64"/>
      <c r="G37" s="17"/>
      <c r="H37" s="17"/>
      <c r="I37" s="17"/>
      <c r="J37" s="17"/>
      <c r="K37" s="17"/>
    </row>
    <row r="38" spans="1:11" hidden="1" x14ac:dyDescent="0.2">
      <c r="A38" s="10" t="s">
        <v>93</v>
      </c>
      <c r="B38" s="64"/>
      <c r="C38" s="64"/>
      <c r="D38" s="64"/>
      <c r="E38" s="64"/>
      <c r="F38" s="64"/>
      <c r="G38" s="17"/>
      <c r="H38" s="17"/>
      <c r="I38" s="17"/>
      <c r="J38" s="17"/>
      <c r="K38" s="17"/>
    </row>
    <row r="39" spans="1:11" hidden="1" x14ac:dyDescent="0.2">
      <c r="A39" s="11" t="s">
        <v>94</v>
      </c>
      <c r="B39" s="4"/>
      <c r="C39" s="4"/>
      <c r="D39" s="4"/>
      <c r="E39" s="4"/>
      <c r="F39" s="4"/>
      <c r="G39" s="17"/>
      <c r="H39" s="17"/>
      <c r="I39" s="17"/>
      <c r="J39" s="17"/>
      <c r="K39" s="17"/>
    </row>
    <row r="40" spans="1:11" hidden="1" x14ac:dyDescent="0.2">
      <c r="A40" s="4" t="s">
        <v>95</v>
      </c>
      <c r="B40" s="4"/>
      <c r="C40" s="4"/>
      <c r="D40" s="4"/>
      <c r="E40" s="4"/>
      <c r="F40" s="4"/>
      <c r="G40" s="17"/>
      <c r="H40" s="17"/>
      <c r="I40" s="17"/>
      <c r="J40" s="17"/>
      <c r="K40" s="17"/>
    </row>
    <row r="41" spans="1:11" hidden="1" x14ac:dyDescent="0.2">
      <c r="A41" s="4" t="s">
        <v>96</v>
      </c>
      <c r="B41" s="4"/>
      <c r="C41" s="4"/>
      <c r="D41" s="4"/>
      <c r="E41" s="4"/>
      <c r="F41" s="4"/>
      <c r="G41" s="17"/>
      <c r="H41" s="17"/>
      <c r="I41" s="17"/>
      <c r="J41" s="17"/>
      <c r="K41" s="17"/>
    </row>
    <row r="42" spans="1:11" hidden="1" x14ac:dyDescent="0.2">
      <c r="A42" s="4" t="s">
        <v>97</v>
      </c>
      <c r="B42" s="4"/>
      <c r="C42" s="4"/>
      <c r="D42" s="4"/>
      <c r="E42" s="4"/>
      <c r="F42" s="4"/>
      <c r="G42" s="17"/>
      <c r="H42" s="17"/>
      <c r="I42" s="17"/>
      <c r="J42" s="17"/>
      <c r="K42" s="17"/>
    </row>
    <row r="43" spans="1:11" hidden="1" x14ac:dyDescent="0.2">
      <c r="A43" s="4" t="s">
        <v>98</v>
      </c>
      <c r="B43" s="4"/>
      <c r="C43" s="4"/>
      <c r="D43" s="4"/>
      <c r="E43" s="4"/>
      <c r="F43" s="4"/>
      <c r="G43" s="17"/>
      <c r="H43" s="17"/>
      <c r="I43" s="17"/>
      <c r="J43" s="17"/>
      <c r="K43" s="17"/>
    </row>
    <row r="44" spans="1:11" hidden="1" x14ac:dyDescent="0.2">
      <c r="A44" s="4" t="s">
        <v>99</v>
      </c>
      <c r="B44" s="4"/>
      <c r="C44" s="4"/>
      <c r="D44" s="4"/>
      <c r="E44" s="4"/>
      <c r="F44" s="4"/>
      <c r="G44" s="17"/>
      <c r="H44" s="17"/>
      <c r="I44" s="17"/>
      <c r="J44" s="17"/>
      <c r="K44" s="17"/>
    </row>
    <row r="45" spans="1:11" hidden="1" x14ac:dyDescent="0.2">
      <c r="A45" s="65" t="s">
        <v>100</v>
      </c>
      <c r="B45" s="64"/>
      <c r="C45" s="64"/>
      <c r="D45" s="64"/>
      <c r="E45" s="64"/>
      <c r="F45" s="64"/>
      <c r="G45" s="17"/>
      <c r="H45" s="17"/>
      <c r="I45" s="17"/>
      <c r="J45" s="17"/>
      <c r="K45" s="17"/>
    </row>
    <row r="46" spans="1:11" hidden="1" x14ac:dyDescent="0.2">
      <c r="A46" s="64" t="s">
        <v>101</v>
      </c>
      <c r="B46" s="64"/>
      <c r="C46" s="64"/>
      <c r="D46" s="64"/>
      <c r="E46" s="64"/>
      <c r="F46" s="64"/>
      <c r="G46" s="17"/>
      <c r="H46" s="17"/>
      <c r="I46" s="17"/>
      <c r="J46" s="17"/>
      <c r="K46" s="17"/>
    </row>
    <row r="47" spans="1:11" hidden="1" x14ac:dyDescent="0.2">
      <c r="A47" s="38">
        <v>-20000</v>
      </c>
      <c r="B47" s="4"/>
      <c r="C47" s="4"/>
      <c r="D47" s="4"/>
      <c r="E47" s="4"/>
      <c r="F47" s="4"/>
      <c r="G47" s="17"/>
      <c r="H47" s="17"/>
      <c r="I47" s="17"/>
      <c r="J47" s="17"/>
      <c r="K47" s="17"/>
    </row>
    <row r="48" spans="1:11" ht="25.5" hidden="1" x14ac:dyDescent="0.2">
      <c r="A48" s="82" t="s">
        <v>102</v>
      </c>
      <c r="B48" s="64"/>
      <c r="C48" s="64"/>
      <c r="D48" s="64"/>
      <c r="E48" s="64"/>
      <c r="F48" s="64"/>
      <c r="G48" s="17"/>
      <c r="H48" s="17"/>
      <c r="I48" s="17"/>
      <c r="J48" s="17"/>
      <c r="K48" s="17"/>
    </row>
    <row r="49" spans="1:11" ht="25.5" hidden="1" x14ac:dyDescent="0.2">
      <c r="A49" s="82" t="s">
        <v>103</v>
      </c>
      <c r="B49" s="64"/>
      <c r="C49" s="64"/>
      <c r="D49" s="64"/>
      <c r="E49" s="64"/>
      <c r="F49" s="64"/>
      <c r="G49" s="17"/>
      <c r="H49" s="17"/>
      <c r="I49" s="17"/>
      <c r="J49" s="17"/>
      <c r="K49" s="17"/>
    </row>
    <row r="50" spans="1:11" ht="25.5" hidden="1" x14ac:dyDescent="0.2">
      <c r="A50" s="83" t="s">
        <v>104</v>
      </c>
      <c r="B50" s="4"/>
      <c r="C50" s="4"/>
      <c r="D50" s="4"/>
      <c r="E50" s="4"/>
      <c r="F50" s="4"/>
      <c r="G50" s="17"/>
      <c r="H50" s="17"/>
      <c r="I50" s="17"/>
      <c r="J50" s="17"/>
      <c r="K50" s="17"/>
    </row>
    <row r="51" spans="1:11" ht="25.5" hidden="1" x14ac:dyDescent="0.2">
      <c r="A51" s="83" t="s">
        <v>105</v>
      </c>
      <c r="B51" s="4"/>
      <c r="C51" s="4"/>
      <c r="D51" s="4"/>
      <c r="E51" s="4"/>
      <c r="F51" s="4"/>
      <c r="G51" s="17"/>
      <c r="H51" s="17"/>
      <c r="I51" s="17"/>
      <c r="J51" s="17"/>
      <c r="K51" s="17"/>
    </row>
    <row r="52" spans="1:11" ht="38.25" hidden="1" x14ac:dyDescent="0.2">
      <c r="A52" s="83" t="s">
        <v>106</v>
      </c>
      <c r="B52" s="75"/>
      <c r="C52" s="75"/>
      <c r="D52" s="75"/>
      <c r="E52" s="11"/>
      <c r="F52" s="11"/>
      <c r="G52" s="17"/>
      <c r="H52" s="17"/>
      <c r="I52" s="17"/>
      <c r="J52" s="17"/>
      <c r="K52" s="17"/>
    </row>
    <row r="53" spans="1:11" hidden="1" x14ac:dyDescent="0.2">
      <c r="A53" s="80" t="s">
        <v>107</v>
      </c>
      <c r="B53" s="74"/>
      <c r="C53" s="74"/>
      <c r="D53" s="74"/>
      <c r="E53" s="10"/>
      <c r="F53" s="10" t="b">
        <v>1</v>
      </c>
      <c r="G53" s="17"/>
      <c r="H53" s="17"/>
      <c r="I53" s="17"/>
      <c r="J53" s="17"/>
      <c r="K53" s="17"/>
    </row>
    <row r="54" spans="1:11" hidden="1" x14ac:dyDescent="0.2">
      <c r="A54" s="81" t="s">
        <v>108</v>
      </c>
      <c r="B54" s="80"/>
      <c r="C54" s="80"/>
      <c r="D54" s="80"/>
      <c r="E54" s="10"/>
      <c r="F54" s="10" t="b">
        <v>0</v>
      </c>
      <c r="G54" s="17"/>
      <c r="H54" s="17"/>
      <c r="I54" s="17"/>
      <c r="J54" s="17"/>
      <c r="K54" s="17"/>
    </row>
    <row r="55" spans="1:11" hidden="1" x14ac:dyDescent="0.2">
      <c r="A55" s="84"/>
      <c r="B55" s="76">
        <f>COUNT(Travel!B12:B21)</f>
        <v>0</v>
      </c>
      <c r="C55" s="76"/>
      <c r="D55" s="76">
        <f>COUNTIF(Travel!D12:D21,"*")</f>
        <v>0</v>
      </c>
      <c r="E55" s="77"/>
      <c r="F55" s="77" t="b">
        <f>MIN(B55,D55)=MAX(B55,D55)</f>
        <v>1</v>
      </c>
      <c r="G55" s="17"/>
      <c r="H55" s="17"/>
      <c r="I55" s="17"/>
      <c r="J55" s="17"/>
      <c r="K55" s="17"/>
    </row>
    <row r="56" spans="1:11" hidden="1" x14ac:dyDescent="0.2">
      <c r="A56" s="84" t="s">
        <v>109</v>
      </c>
      <c r="B56" s="76">
        <f>COUNT(Travel!B26:B78)</f>
        <v>35</v>
      </c>
      <c r="C56" s="76"/>
      <c r="D56" s="76">
        <f>COUNTIF(Travel!D26:D78,"*")</f>
        <v>35</v>
      </c>
      <c r="E56" s="77"/>
      <c r="F56" s="77" t="b">
        <f>MIN(B56,D56)=MAX(B56,D56)</f>
        <v>1</v>
      </c>
    </row>
    <row r="57" spans="1:11" hidden="1" x14ac:dyDescent="0.2">
      <c r="A57" s="85"/>
      <c r="B57" s="76">
        <f>COUNT(Travel!B83:B92)</f>
        <v>2</v>
      </c>
      <c r="C57" s="76"/>
      <c r="D57" s="76">
        <f>COUNTIF(Travel!D83:D92,"*")</f>
        <v>2</v>
      </c>
      <c r="E57" s="77"/>
      <c r="F57" s="77" t="b">
        <f>MIN(B57,D57)=MAX(B57,D57)</f>
        <v>1</v>
      </c>
    </row>
    <row r="58" spans="1:11" hidden="1" x14ac:dyDescent="0.2">
      <c r="A58" s="86" t="s">
        <v>110</v>
      </c>
      <c r="B58" s="78">
        <f>COUNT(Hospitality!B11:B24)</f>
        <v>0</v>
      </c>
      <c r="C58" s="78"/>
      <c r="D58" s="78">
        <f>COUNTIF(Hospitality!D11:D24,"*")</f>
        <v>0</v>
      </c>
      <c r="E58" s="79"/>
      <c r="F58" s="79" t="b">
        <f>MIN(B58,D58)=MAX(B58,D58)</f>
        <v>1</v>
      </c>
    </row>
    <row r="59" spans="1:11" hidden="1" x14ac:dyDescent="0.2">
      <c r="A59" s="87" t="s">
        <v>111</v>
      </c>
      <c r="B59" s="77">
        <f>COUNT('All other expenses'!B11:B44)</f>
        <v>22</v>
      </c>
      <c r="C59" s="77"/>
      <c r="D59" s="77">
        <f>COUNTIF('All other expenses'!D11:D44,"*")</f>
        <v>22</v>
      </c>
      <c r="E59" s="77"/>
      <c r="F59" s="77" t="b">
        <f>MIN(B59,D59)=MAX(B59,D59)</f>
        <v>1</v>
      </c>
    </row>
    <row r="60" spans="1:11" hidden="1" x14ac:dyDescent="0.2">
      <c r="A60" s="86" t="s">
        <v>112</v>
      </c>
      <c r="B60" s="78">
        <f>COUNTIF('Gifts and benefits'!B11:B43,"*")</f>
        <v>29</v>
      </c>
      <c r="C60" s="78">
        <f>COUNTIF('Gifts and benefits'!C11:C43,"*")</f>
        <v>27</v>
      </c>
      <c r="D60" s="78"/>
      <c r="E60" s="78">
        <f>COUNTA('Gifts and benefits'!E11:E43)</f>
        <v>26</v>
      </c>
      <c r="F60" s="79" t="b">
        <f>MIN(B60,C60,E60)=MAX(B60,C60,E60)</f>
        <v>0</v>
      </c>
    </row>
    <row r="61" spans="1:11" x14ac:dyDescent="0.2"/>
  </sheetData>
  <sheetProtection sheet="1" formatCells="0" insertRows="0" deleteRows="0"/>
  <mergeCells count="9">
    <mergeCell ref="A9:F9"/>
    <mergeCell ref="B7:F7"/>
    <mergeCell ref="B6:F6"/>
    <mergeCell ref="A1:F1"/>
    <mergeCell ref="B2:F2"/>
    <mergeCell ref="B3:F3"/>
    <mergeCell ref="B4:F4"/>
    <mergeCell ref="B5:F5"/>
    <mergeCell ref="B8:F8"/>
  </mergeCells>
  <conditionalFormatting sqref="B7:F7">
    <cfRule type="cellIs" dxfId="1" priority="2" operator="equal">
      <formula>$A$36</formula>
    </cfRule>
  </conditionalFormatting>
  <conditionalFormatting sqref="B8:F8">
    <cfRule type="cellIs" dxfId="0" priority="1" operator="equal">
      <formula>$A$38</formula>
    </cfRule>
  </conditionalFormatting>
  <dataValidations count="6">
    <dataValidation type="list" allowBlank="1" showInputMessage="1" showErrorMessage="1" error="Use the drop down list (at the right of the cell)" prompt="This disclosure must be approved by the Chief Executive - use the drop down list (at right of cell) to indicate whether this has been completed" sqref="B7:F7" xr:uid="{00000000-0002-0000-0100-000000000000}">
      <formula1>$A$36:$A$37</formula1>
    </dataValidation>
    <dataValidation allowBlank="1" showInputMessage="1" showErrorMessage="1" prompt="This disclosure must be approved by another appropriate party (e.g. Audit and Risk Committee member, Board Chair or Chief Financial Officer)_x000a__x000a_Use this cell to indicate who has approved the disclosure" sqref="B8:F8" xr:uid="{00000000-0002-0000-0100-000001000000}"/>
    <dataValidation allowBlank="1" showInputMessage="1" showErrorMessage="1" prompt="Headings on following tabs will pre populate with what you enter here" sqref="B2:F2" xr:uid="{00000000-0002-0000-0100-000002000000}"/>
    <dataValidation allowBlank="1" showInputMessage="1" showErrorMessage="1" prompt="Headings on following tabs will pre populate with what you enter here_x000a__x000a_Create a new workbook for a new Chief Executive" sqref="B3:F3" xr:uid="{00000000-0002-0000-0100-000003000000}"/>
    <dataValidation allowBlank="1" showInputMessage="1" showErrorMessage="1" prompt="Headings on following tabs will pre populate with what you enter here_x000a__x000a_Update if a shorter or different period is covered" sqref="B4:F5" xr:uid="{00000000-0002-0000-0100-000004000000}"/>
    <dataValidation allowBlank="1" showInputMessage="1" showErrorMessage="1" prompt="Totals should accurately sum the content of tables but this may be affected by input method - e.g. hidden or inappropriate data._x000a__x000a_Agencies must confirm the accuracy of their data and totals._x000a__x000a_This cell updates automatically as each worksheet is checked." sqref="B6:F6" xr:uid="{00000000-0002-0000-0100-000005000000}"/>
  </dataValidations>
  <printOptions gridLines="1"/>
  <pageMargins left="0.70866141732283472" right="0.70866141732283472" top="0.74803149606299213" bottom="0.74803149606299213" header="0.31496062992125984" footer="0.31496062992125984"/>
  <pageSetup paperSize="9" scale="92" orientation="landscape" r:id="rId1"/>
  <headerFooter alignWithMargins="0">
    <oddFooter>&amp;LCE Expense Disclosure Workbook 2018&amp;RWorksheet - Summary and sign-off</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39997558519241921"/>
    <pageSetUpPr fitToPage="1"/>
  </sheetPr>
  <dimension ref="A1:M152"/>
  <sheetViews>
    <sheetView zoomScaleNormal="100" workbookViewId="0">
      <selection activeCell="B7" sqref="B7:E7"/>
    </sheetView>
  </sheetViews>
  <sheetFormatPr defaultColWidth="0" defaultRowHeight="12.75" zeroHeight="1" x14ac:dyDescent="0.2"/>
  <cols>
    <col min="1" max="1" width="35.7109375" customWidth="1"/>
    <col min="2" max="2" width="14.28515625" customWidth="1"/>
    <col min="3" max="3" width="71.42578125" customWidth="1"/>
    <col min="4" max="4" width="50" customWidth="1"/>
    <col min="5" max="5" width="21.42578125" customWidth="1"/>
    <col min="6" max="6" width="37.5703125" customWidth="1"/>
    <col min="7" max="9" width="9.140625" hidden="1" customWidth="1"/>
    <col min="10" max="13" width="0" hidden="1" customWidth="1"/>
    <col min="14" max="16384" width="9.140625" hidden="1"/>
  </cols>
  <sheetData>
    <row r="1" spans="1:6" ht="26.25" customHeight="1" x14ac:dyDescent="0.2">
      <c r="A1" s="140" t="s">
        <v>113</v>
      </c>
      <c r="B1" s="140"/>
      <c r="C1" s="140"/>
      <c r="D1" s="140"/>
      <c r="E1" s="140"/>
      <c r="F1" s="17"/>
    </row>
    <row r="2" spans="1:6" ht="21" customHeight="1" x14ac:dyDescent="0.2">
      <c r="A2" s="3" t="s">
        <v>52</v>
      </c>
      <c r="B2" s="143" t="str">
        <f>'Summary and sign-off'!B2:F2</f>
        <v>WorkSafe New Zealand</v>
      </c>
      <c r="C2" s="143"/>
      <c r="D2" s="143"/>
      <c r="E2" s="143"/>
      <c r="F2" s="17"/>
    </row>
    <row r="3" spans="1:6" ht="21" customHeight="1" x14ac:dyDescent="0.2">
      <c r="A3" s="3" t="s">
        <v>114</v>
      </c>
      <c r="B3" s="143" t="str">
        <f>'Summary and sign-off'!B3:F3</f>
        <v>Phil Parkes</v>
      </c>
      <c r="C3" s="143"/>
      <c r="D3" s="143"/>
      <c r="E3" s="143"/>
      <c r="F3" s="17"/>
    </row>
    <row r="4" spans="1:6" ht="21" customHeight="1" x14ac:dyDescent="0.2">
      <c r="A4" s="3" t="s">
        <v>115</v>
      </c>
      <c r="B4" s="143">
        <f>'Summary and sign-off'!B4:F4</f>
        <v>44378</v>
      </c>
      <c r="C4" s="143"/>
      <c r="D4" s="143"/>
      <c r="E4" s="143"/>
      <c r="F4" s="17"/>
    </row>
    <row r="5" spans="1:6" ht="21" customHeight="1" x14ac:dyDescent="0.2">
      <c r="A5" s="3" t="s">
        <v>116</v>
      </c>
      <c r="B5" s="143">
        <f>'Summary and sign-off'!B5:F5</f>
        <v>44742</v>
      </c>
      <c r="C5" s="143"/>
      <c r="D5" s="143"/>
      <c r="E5" s="143"/>
      <c r="F5" s="17"/>
    </row>
    <row r="6" spans="1:6" ht="21" customHeight="1" x14ac:dyDescent="0.2">
      <c r="A6" s="3" t="s">
        <v>117</v>
      </c>
      <c r="B6" s="138" t="s">
        <v>83</v>
      </c>
      <c r="C6" s="138"/>
      <c r="D6" s="138"/>
      <c r="E6" s="138"/>
      <c r="F6" s="17"/>
    </row>
    <row r="7" spans="1:6" ht="21" customHeight="1" x14ac:dyDescent="0.2">
      <c r="A7" s="3" t="s">
        <v>58</v>
      </c>
      <c r="B7" s="138" t="s">
        <v>86</v>
      </c>
      <c r="C7" s="138"/>
      <c r="D7" s="138"/>
      <c r="E7" s="138"/>
      <c r="F7" s="17"/>
    </row>
    <row r="8" spans="1:6" ht="36" customHeight="1" x14ac:dyDescent="0.2">
      <c r="A8" s="146" t="s">
        <v>118</v>
      </c>
      <c r="B8" s="147"/>
      <c r="C8" s="147"/>
      <c r="D8" s="147"/>
      <c r="E8" s="147"/>
      <c r="F8" s="19"/>
    </row>
    <row r="9" spans="1:6" ht="36" customHeight="1" x14ac:dyDescent="0.2">
      <c r="A9" s="148" t="s">
        <v>119</v>
      </c>
      <c r="B9" s="149"/>
      <c r="C9" s="149"/>
      <c r="D9" s="149"/>
      <c r="E9" s="149"/>
      <c r="F9" s="19"/>
    </row>
    <row r="10" spans="1:6" ht="24.75" customHeight="1" x14ac:dyDescent="0.2">
      <c r="A10" s="145" t="s">
        <v>120</v>
      </c>
      <c r="B10" s="150"/>
      <c r="C10" s="145"/>
      <c r="D10" s="145"/>
      <c r="E10" s="145"/>
      <c r="F10" s="29"/>
    </row>
    <row r="11" spans="1:6" ht="27" customHeight="1" x14ac:dyDescent="0.2">
      <c r="A11" s="24" t="s">
        <v>121</v>
      </c>
      <c r="B11" s="24" t="s">
        <v>122</v>
      </c>
      <c r="C11" s="24" t="s">
        <v>123</v>
      </c>
      <c r="D11" s="24" t="s">
        <v>124</v>
      </c>
      <c r="E11" s="24" t="s">
        <v>125</v>
      </c>
      <c r="F11" s="30"/>
    </row>
    <row r="12" spans="1:6" s="2" customFormat="1" hidden="1" x14ac:dyDescent="0.2">
      <c r="A12" s="96"/>
      <c r="B12" s="97"/>
      <c r="C12" s="98"/>
      <c r="D12" s="98"/>
      <c r="E12" s="99"/>
      <c r="F12" s="1"/>
    </row>
    <row r="13" spans="1:6" s="2" customFormat="1" x14ac:dyDescent="0.2">
      <c r="A13" s="120"/>
      <c r="B13" s="121"/>
      <c r="C13" s="122"/>
      <c r="D13" s="122"/>
      <c r="E13" s="123"/>
      <c r="F13" s="1"/>
    </row>
    <row r="14" spans="1:6" s="2" customFormat="1" x14ac:dyDescent="0.2">
      <c r="A14" s="120"/>
      <c r="B14" s="121"/>
      <c r="C14" s="122"/>
      <c r="D14" s="122"/>
      <c r="E14" s="123"/>
      <c r="F14" s="1"/>
    </row>
    <row r="15" spans="1:6" s="2" customFormat="1" x14ac:dyDescent="0.2">
      <c r="A15" s="120"/>
      <c r="B15" s="121"/>
      <c r="C15" s="122"/>
      <c r="D15" s="122"/>
      <c r="E15" s="123"/>
      <c r="F15" s="1"/>
    </row>
    <row r="16" spans="1:6" s="2" customFormat="1" x14ac:dyDescent="0.2">
      <c r="A16" s="120"/>
      <c r="B16" s="121"/>
      <c r="C16" s="122"/>
      <c r="D16" s="122"/>
      <c r="E16" s="123"/>
      <c r="F16" s="1"/>
    </row>
    <row r="17" spans="1:6" s="2" customFormat="1" x14ac:dyDescent="0.2">
      <c r="A17" s="120"/>
      <c r="B17" s="121"/>
      <c r="C17" s="122"/>
      <c r="D17" s="122"/>
      <c r="E17" s="123"/>
      <c r="F17" s="1"/>
    </row>
    <row r="18" spans="1:6" s="2" customFormat="1" ht="12.75" customHeight="1" x14ac:dyDescent="0.2">
      <c r="A18" s="120"/>
      <c r="B18" s="121"/>
      <c r="C18" s="122"/>
      <c r="D18" s="122"/>
      <c r="E18" s="123"/>
      <c r="F18" s="1"/>
    </row>
    <row r="19" spans="1:6" s="2" customFormat="1" x14ac:dyDescent="0.2">
      <c r="A19" s="124"/>
      <c r="B19" s="121"/>
      <c r="C19" s="122"/>
      <c r="D19" s="122"/>
      <c r="E19" s="123"/>
      <c r="F19" s="1"/>
    </row>
    <row r="20" spans="1:6" s="2" customFormat="1" x14ac:dyDescent="0.2">
      <c r="A20" s="124"/>
      <c r="B20" s="121"/>
      <c r="C20" s="122"/>
      <c r="D20" s="122"/>
      <c r="E20" s="123"/>
      <c r="F20" s="1"/>
    </row>
    <row r="21" spans="1:6" s="2" customFormat="1" hidden="1" x14ac:dyDescent="0.2">
      <c r="A21" s="106"/>
      <c r="B21" s="107"/>
      <c r="C21" s="108"/>
      <c r="D21" s="108"/>
      <c r="E21" s="109"/>
      <c r="F21" s="1"/>
    </row>
    <row r="22" spans="1:6" ht="19.5" customHeight="1" x14ac:dyDescent="0.2">
      <c r="A22" s="72" t="s">
        <v>126</v>
      </c>
      <c r="B22" s="73">
        <f>SUM(B12:B21)</f>
        <v>0</v>
      </c>
      <c r="C22" s="131" t="str">
        <f>IF(SUBTOTAL(3,B12:B21)=SUBTOTAL(103,B12:B21),'Summary and sign-off'!$A$48,'Summary and sign-off'!$A$49)</f>
        <v>Check - there are no hidden rows with data</v>
      </c>
      <c r="D22" s="144" t="str">
        <f>IF('Summary and sign-off'!F55='Summary and sign-off'!F54,'Summary and sign-off'!A51,'Summary and sign-off'!A50)</f>
        <v>Check - each entry provides sufficient information</v>
      </c>
      <c r="E22" s="144"/>
      <c r="F22" s="17"/>
    </row>
    <row r="23" spans="1:6" ht="10.5" customHeight="1" x14ac:dyDescent="0.2">
      <c r="A23" s="17"/>
      <c r="B23" s="19"/>
      <c r="C23" s="17"/>
      <c r="D23" s="17"/>
      <c r="E23" s="17"/>
      <c r="F23" s="17"/>
    </row>
    <row r="24" spans="1:6" ht="24.75" customHeight="1" x14ac:dyDescent="0.2">
      <c r="A24" s="145" t="s">
        <v>127</v>
      </c>
      <c r="B24" s="145"/>
      <c r="C24" s="145"/>
      <c r="D24" s="145"/>
      <c r="E24" s="145"/>
      <c r="F24" s="29"/>
    </row>
    <row r="25" spans="1:6" ht="27" customHeight="1" x14ac:dyDescent="0.2">
      <c r="A25" s="24" t="s">
        <v>121</v>
      </c>
      <c r="B25" s="24" t="s">
        <v>65</v>
      </c>
      <c r="C25" s="24" t="s">
        <v>128</v>
      </c>
      <c r="D25" s="24" t="s">
        <v>124</v>
      </c>
      <c r="E25" s="24" t="s">
        <v>125</v>
      </c>
      <c r="F25" s="30"/>
    </row>
    <row r="26" spans="1:6" s="2" customFormat="1" hidden="1" x14ac:dyDescent="0.2">
      <c r="A26" s="96"/>
      <c r="B26" s="97"/>
      <c r="C26" s="98"/>
      <c r="D26" s="98"/>
      <c r="E26" s="99"/>
      <c r="F26" s="1"/>
    </row>
    <row r="27" spans="1:6" s="2" customFormat="1" x14ac:dyDescent="0.2">
      <c r="A27" s="120">
        <v>44340</v>
      </c>
      <c r="B27" s="121">
        <f>6.9+190</f>
        <v>196.9</v>
      </c>
      <c r="C27" s="122" t="s">
        <v>129</v>
      </c>
      <c r="D27" s="122" t="s">
        <v>130</v>
      </c>
      <c r="E27" s="123" t="s">
        <v>131</v>
      </c>
      <c r="F27" s="1"/>
    </row>
    <row r="28" spans="1:6" s="2" customFormat="1" x14ac:dyDescent="0.2">
      <c r="A28" s="120">
        <v>44341</v>
      </c>
      <c r="B28" s="121">
        <f>176.75+6.9</f>
        <v>183.65</v>
      </c>
      <c r="C28" s="122" t="s">
        <v>129</v>
      </c>
      <c r="D28" s="122" t="s">
        <v>130</v>
      </c>
      <c r="E28" s="123" t="s">
        <v>132</v>
      </c>
      <c r="F28" s="1"/>
    </row>
    <row r="29" spans="1:6" s="2" customFormat="1" x14ac:dyDescent="0.2">
      <c r="A29" s="120"/>
      <c r="B29" s="121"/>
      <c r="C29" s="122"/>
      <c r="D29" s="122"/>
      <c r="E29" s="123"/>
      <c r="F29" s="1"/>
    </row>
    <row r="30" spans="1:6" s="2" customFormat="1" x14ac:dyDescent="0.2">
      <c r="A30" s="120" t="s">
        <v>133</v>
      </c>
      <c r="B30" s="121">
        <f>509+6.9</f>
        <v>515.9</v>
      </c>
      <c r="C30" s="122" t="s">
        <v>134</v>
      </c>
      <c r="D30" s="122" t="s">
        <v>130</v>
      </c>
      <c r="E30" s="123" t="s">
        <v>131</v>
      </c>
      <c r="F30" s="1"/>
    </row>
    <row r="31" spans="1:6" s="2" customFormat="1" x14ac:dyDescent="0.2">
      <c r="A31" s="120"/>
      <c r="B31" s="121"/>
      <c r="C31" s="134"/>
      <c r="D31" s="122"/>
      <c r="E31" s="123"/>
      <c r="F31" s="1"/>
    </row>
    <row r="32" spans="1:6" s="2" customFormat="1" x14ac:dyDescent="0.2">
      <c r="A32" s="120">
        <v>44357</v>
      </c>
      <c r="B32" s="121">
        <f>172+6.9</f>
        <v>178.9</v>
      </c>
      <c r="C32" s="132" t="s">
        <v>134</v>
      </c>
      <c r="D32" s="122" t="s">
        <v>130</v>
      </c>
      <c r="E32" s="123" t="s">
        <v>131</v>
      </c>
      <c r="F32" s="1"/>
    </row>
    <row r="33" spans="1:6" s="2" customFormat="1" x14ac:dyDescent="0.2">
      <c r="A33" s="120"/>
      <c r="B33" s="121"/>
      <c r="C33" s="133"/>
      <c r="D33" s="122"/>
      <c r="E33" s="123"/>
      <c r="F33" s="1"/>
    </row>
    <row r="34" spans="1:6" s="2" customFormat="1" x14ac:dyDescent="0.2">
      <c r="A34" s="120">
        <v>44378</v>
      </c>
      <c r="B34" s="121">
        <v>39.1</v>
      </c>
      <c r="C34" s="122" t="s">
        <v>135</v>
      </c>
      <c r="D34" s="122" t="s">
        <v>136</v>
      </c>
      <c r="E34" s="123" t="s">
        <v>137</v>
      </c>
      <c r="F34" s="1"/>
    </row>
    <row r="35" spans="1:6" s="2" customFormat="1" x14ac:dyDescent="0.2">
      <c r="A35" s="120">
        <v>44378</v>
      </c>
      <c r="B35" s="121">
        <f>23+149.76</f>
        <v>172.76</v>
      </c>
      <c r="C35" s="122" t="s">
        <v>135</v>
      </c>
      <c r="D35" s="122" t="s">
        <v>138</v>
      </c>
      <c r="E35" s="123" t="s">
        <v>139</v>
      </c>
      <c r="F35" s="1"/>
    </row>
    <row r="36" spans="1:6" s="2" customFormat="1" x14ac:dyDescent="0.2">
      <c r="A36" s="120">
        <v>44378</v>
      </c>
      <c r="B36" s="121">
        <v>50.6</v>
      </c>
      <c r="C36" s="122" t="s">
        <v>135</v>
      </c>
      <c r="D36" s="122" t="s">
        <v>136</v>
      </c>
      <c r="E36" s="123" t="s">
        <v>140</v>
      </c>
      <c r="F36" s="1"/>
    </row>
    <row r="37" spans="1:6" s="2" customFormat="1" x14ac:dyDescent="0.2">
      <c r="A37" s="120">
        <v>44378</v>
      </c>
      <c r="B37" s="121">
        <f>198+6.9</f>
        <v>204.9</v>
      </c>
      <c r="C37" s="122" t="s">
        <v>135</v>
      </c>
      <c r="D37" s="122" t="s">
        <v>130</v>
      </c>
      <c r="E37" s="123" t="s">
        <v>140</v>
      </c>
      <c r="F37" s="1"/>
    </row>
    <row r="38" spans="1:6" s="2" customFormat="1" x14ac:dyDescent="0.2">
      <c r="A38" s="120">
        <v>44379</v>
      </c>
      <c r="B38" s="121">
        <v>48.6</v>
      </c>
      <c r="C38" s="122" t="s">
        <v>135</v>
      </c>
      <c r="D38" s="122" t="s">
        <v>136</v>
      </c>
      <c r="E38" s="123" t="s">
        <v>140</v>
      </c>
      <c r="F38" s="1"/>
    </row>
    <row r="39" spans="1:6" s="2" customFormat="1" x14ac:dyDescent="0.2">
      <c r="A39" s="120"/>
      <c r="B39" s="121"/>
      <c r="C39" s="122"/>
      <c r="D39" s="122"/>
      <c r="E39" s="123"/>
      <c r="F39" s="1"/>
    </row>
    <row r="40" spans="1:6" s="2" customFormat="1" x14ac:dyDescent="0.2">
      <c r="A40" s="120">
        <v>44388</v>
      </c>
      <c r="B40" s="121">
        <v>32.200000000000003</v>
      </c>
      <c r="C40" s="122" t="s">
        <v>141</v>
      </c>
      <c r="D40" s="122" t="s">
        <v>136</v>
      </c>
      <c r="E40" s="123" t="s">
        <v>137</v>
      </c>
      <c r="F40" s="1"/>
    </row>
    <row r="41" spans="1:6" s="2" customFormat="1" x14ac:dyDescent="0.2">
      <c r="A41" s="120">
        <v>44388</v>
      </c>
      <c r="B41" s="121">
        <v>46</v>
      </c>
      <c r="C41" s="122" t="s">
        <v>141</v>
      </c>
      <c r="D41" s="122" t="s">
        <v>136</v>
      </c>
      <c r="E41" s="123" t="s">
        <v>142</v>
      </c>
      <c r="F41" s="1"/>
    </row>
    <row r="42" spans="1:6" s="2" customFormat="1" x14ac:dyDescent="0.2">
      <c r="A42" s="120">
        <v>44388</v>
      </c>
      <c r="B42" s="121">
        <f>229.5+6.9</f>
        <v>236.4</v>
      </c>
      <c r="C42" s="122" t="s">
        <v>141</v>
      </c>
      <c r="D42" s="122" t="s">
        <v>130</v>
      </c>
      <c r="E42" s="123" t="s">
        <v>142</v>
      </c>
      <c r="F42" s="1"/>
    </row>
    <row r="43" spans="1:6" s="2" customFormat="1" x14ac:dyDescent="0.2">
      <c r="A43" s="120">
        <v>44389</v>
      </c>
      <c r="B43" s="121">
        <v>50.7</v>
      </c>
      <c r="C43" s="122" t="s">
        <v>141</v>
      </c>
      <c r="D43" s="122" t="s">
        <v>136</v>
      </c>
      <c r="E43" s="123" t="s">
        <v>142</v>
      </c>
      <c r="F43" s="1"/>
    </row>
    <row r="44" spans="1:6" s="2" customFormat="1" x14ac:dyDescent="0.2">
      <c r="A44" s="120">
        <v>44389</v>
      </c>
      <c r="B44" s="121">
        <v>12.5</v>
      </c>
      <c r="C44" s="122" t="s">
        <v>141</v>
      </c>
      <c r="D44" s="122" t="s">
        <v>136</v>
      </c>
      <c r="E44" s="123" t="s">
        <v>142</v>
      </c>
      <c r="F44" s="1"/>
    </row>
    <row r="45" spans="1:6" s="2" customFormat="1" x14ac:dyDescent="0.2">
      <c r="A45" s="120">
        <v>44389</v>
      </c>
      <c r="B45" s="121">
        <f>365.69+131.92+23</f>
        <v>520.61</v>
      </c>
      <c r="C45" s="122" t="s">
        <v>141</v>
      </c>
      <c r="D45" s="122" t="s">
        <v>138</v>
      </c>
      <c r="E45" s="123" t="s">
        <v>143</v>
      </c>
      <c r="F45" s="1"/>
    </row>
    <row r="46" spans="1:6" s="2" customFormat="1" x14ac:dyDescent="0.2">
      <c r="A46" s="120"/>
      <c r="B46" s="121"/>
      <c r="C46" s="122"/>
      <c r="D46" s="122"/>
      <c r="E46" s="123"/>
      <c r="F46" s="1"/>
    </row>
    <row r="47" spans="1:6" s="2" customFormat="1" x14ac:dyDescent="0.2">
      <c r="A47" s="120">
        <v>44399</v>
      </c>
      <c r="B47" s="121">
        <v>34.6</v>
      </c>
      <c r="C47" s="122" t="s">
        <v>144</v>
      </c>
      <c r="D47" s="122" t="s">
        <v>136</v>
      </c>
      <c r="E47" s="123" t="s">
        <v>137</v>
      </c>
      <c r="F47" s="1"/>
    </row>
    <row r="48" spans="1:6" s="2" customFormat="1" x14ac:dyDescent="0.2">
      <c r="A48" s="120">
        <v>44399</v>
      </c>
      <c r="B48" s="121">
        <v>36.4</v>
      </c>
      <c r="C48" s="122" t="s">
        <v>144</v>
      </c>
      <c r="D48" s="122" t="s">
        <v>136</v>
      </c>
      <c r="E48" s="123" t="s">
        <v>145</v>
      </c>
      <c r="F48" s="1"/>
    </row>
    <row r="49" spans="1:6" s="2" customFormat="1" x14ac:dyDescent="0.2">
      <c r="A49" s="120">
        <v>44399</v>
      </c>
      <c r="B49" s="121">
        <v>32.6</v>
      </c>
      <c r="C49" s="122" t="s">
        <v>146</v>
      </c>
      <c r="D49" s="122" t="s">
        <v>136</v>
      </c>
      <c r="E49" s="123" t="s">
        <v>145</v>
      </c>
      <c r="F49" s="1"/>
    </row>
    <row r="50" spans="1:6" s="2" customFormat="1" x14ac:dyDescent="0.2">
      <c r="A50" s="120">
        <v>44399</v>
      </c>
      <c r="B50" s="121">
        <v>44.4</v>
      </c>
      <c r="C50" s="122" t="s">
        <v>144</v>
      </c>
      <c r="D50" s="122" t="s">
        <v>136</v>
      </c>
      <c r="E50" s="123" t="s">
        <v>137</v>
      </c>
      <c r="F50" s="1"/>
    </row>
    <row r="51" spans="1:6" s="2" customFormat="1" x14ac:dyDescent="0.2">
      <c r="A51" s="120">
        <v>44399</v>
      </c>
      <c r="B51" s="121">
        <f>378.29</f>
        <v>378.29</v>
      </c>
      <c r="C51" s="122" t="s">
        <v>144</v>
      </c>
      <c r="D51" s="122" t="s">
        <v>138</v>
      </c>
      <c r="E51" s="123" t="s">
        <v>147</v>
      </c>
      <c r="F51" s="1"/>
    </row>
    <row r="52" spans="1:6" s="2" customFormat="1" x14ac:dyDescent="0.2">
      <c r="A52" s="120"/>
      <c r="B52" s="121"/>
      <c r="C52" s="122"/>
      <c r="D52" s="122"/>
      <c r="E52" s="123"/>
      <c r="F52" s="1"/>
    </row>
    <row r="53" spans="1:6" s="2" customFormat="1" x14ac:dyDescent="0.2">
      <c r="A53" s="120">
        <v>44424</v>
      </c>
      <c r="B53" s="121">
        <v>47.2</v>
      </c>
      <c r="C53" s="122" t="s">
        <v>148</v>
      </c>
      <c r="D53" s="122" t="s">
        <v>136</v>
      </c>
      <c r="E53" s="123" t="s">
        <v>137</v>
      </c>
      <c r="F53" s="1"/>
    </row>
    <row r="54" spans="1:6" s="2" customFormat="1" x14ac:dyDescent="0.2">
      <c r="A54" s="120">
        <v>44424</v>
      </c>
      <c r="B54" s="121">
        <v>84.5</v>
      </c>
      <c r="C54" s="122" t="s">
        <v>148</v>
      </c>
      <c r="D54" s="122" t="s">
        <v>136</v>
      </c>
      <c r="E54" s="123" t="s">
        <v>131</v>
      </c>
      <c r="F54" s="1"/>
    </row>
    <row r="55" spans="1:6" s="2" customFormat="1" x14ac:dyDescent="0.2">
      <c r="A55" s="120">
        <v>44424</v>
      </c>
      <c r="B55" s="121">
        <f>393.6</f>
        <v>393.6</v>
      </c>
      <c r="C55" s="122" t="s">
        <v>148</v>
      </c>
      <c r="D55" s="122" t="s">
        <v>138</v>
      </c>
      <c r="E55" s="123" t="s">
        <v>149</v>
      </c>
    </row>
    <row r="56" spans="1:6" s="2" customFormat="1" x14ac:dyDescent="0.2">
      <c r="A56" s="120">
        <v>44426</v>
      </c>
      <c r="B56" s="121">
        <v>30.8</v>
      </c>
      <c r="C56" s="122" t="s">
        <v>148</v>
      </c>
      <c r="D56" s="122" t="s">
        <v>136</v>
      </c>
      <c r="E56" s="123" t="s">
        <v>137</v>
      </c>
      <c r="F56" s="1"/>
    </row>
    <row r="57" spans="1:6" s="2" customFormat="1" x14ac:dyDescent="0.2">
      <c r="A57" s="120"/>
      <c r="B57" s="121"/>
      <c r="C57" s="122"/>
      <c r="D57" s="122"/>
      <c r="E57" s="123"/>
      <c r="F57" s="1"/>
    </row>
    <row r="58" spans="1:6" s="2" customFormat="1" x14ac:dyDescent="0.2">
      <c r="A58" s="120">
        <v>44465</v>
      </c>
      <c r="B58" s="121">
        <f>190.36+23-190.36</f>
        <v>23</v>
      </c>
      <c r="C58" s="122" t="s">
        <v>148</v>
      </c>
      <c r="D58" s="122" t="s">
        <v>150</v>
      </c>
      <c r="E58" s="123" t="s">
        <v>139</v>
      </c>
      <c r="F58" s="1"/>
    </row>
    <row r="59" spans="1:6" s="2" customFormat="1" x14ac:dyDescent="0.2">
      <c r="A59" s="120"/>
      <c r="B59" s="121"/>
      <c r="C59" s="122"/>
      <c r="D59" s="122"/>
      <c r="E59" s="123"/>
      <c r="F59" s="1"/>
    </row>
    <row r="60" spans="1:6" s="2" customFormat="1" x14ac:dyDescent="0.2">
      <c r="A60" s="120">
        <v>44707</v>
      </c>
      <c r="B60" s="121">
        <f>22.54+446.2-446.2+23+11.5</f>
        <v>57.04000000000002</v>
      </c>
      <c r="C60" s="122" t="s">
        <v>151</v>
      </c>
      <c r="D60" s="122" t="s">
        <v>150</v>
      </c>
      <c r="E60" s="123" t="s">
        <v>152</v>
      </c>
      <c r="F60" s="1"/>
    </row>
    <row r="61" spans="1:6" s="2" customFormat="1" x14ac:dyDescent="0.2">
      <c r="A61" s="120"/>
      <c r="B61" s="121"/>
      <c r="C61" s="122"/>
      <c r="D61" s="122"/>
      <c r="E61" s="123"/>
      <c r="F61" s="1"/>
    </row>
    <row r="62" spans="1:6" s="2" customFormat="1" x14ac:dyDescent="0.2">
      <c r="A62" s="120">
        <v>44732</v>
      </c>
      <c r="B62" s="121">
        <v>34.9</v>
      </c>
      <c r="C62" s="122" t="s">
        <v>153</v>
      </c>
      <c r="D62" s="122" t="s">
        <v>136</v>
      </c>
      <c r="E62" s="123" t="s">
        <v>137</v>
      </c>
    </row>
    <row r="63" spans="1:6" s="2" customFormat="1" x14ac:dyDescent="0.2">
      <c r="A63" s="120">
        <v>44732</v>
      </c>
      <c r="B63" s="121">
        <f>28.75+263.04+5.75+23+34.56+23</f>
        <v>378.1</v>
      </c>
      <c r="C63" s="122" t="s">
        <v>153</v>
      </c>
      <c r="D63" s="122" t="s">
        <v>138</v>
      </c>
      <c r="E63" s="123" t="s">
        <v>149</v>
      </c>
      <c r="F63" s="1"/>
    </row>
    <row r="64" spans="1:6" s="2" customFormat="1" x14ac:dyDescent="0.2">
      <c r="A64" s="120">
        <v>44733</v>
      </c>
      <c r="B64" s="121">
        <f>12.1+84.7+13.7</f>
        <v>110.5</v>
      </c>
      <c r="C64" s="122" t="s">
        <v>154</v>
      </c>
      <c r="D64" s="122" t="s">
        <v>136</v>
      </c>
      <c r="E64" s="123" t="s">
        <v>131</v>
      </c>
    </row>
    <row r="65" spans="1:6" s="2" customFormat="1" x14ac:dyDescent="0.2">
      <c r="A65" s="120">
        <v>44734</v>
      </c>
      <c r="B65" s="121">
        <f>21</f>
        <v>21</v>
      </c>
      <c r="C65" s="122" t="s">
        <v>155</v>
      </c>
      <c r="D65" s="122" t="s">
        <v>136</v>
      </c>
      <c r="E65" s="123" t="s">
        <v>131</v>
      </c>
    </row>
    <row r="66" spans="1:6" s="2" customFormat="1" x14ac:dyDescent="0.2">
      <c r="A66" s="120">
        <v>44734</v>
      </c>
      <c r="B66" s="121">
        <v>22.45</v>
      </c>
      <c r="C66" s="122" t="s">
        <v>155</v>
      </c>
      <c r="D66" s="122" t="s">
        <v>156</v>
      </c>
      <c r="E66" s="123" t="s">
        <v>131</v>
      </c>
    </row>
    <row r="67" spans="1:6" s="2" customFormat="1" x14ac:dyDescent="0.2">
      <c r="A67" s="120">
        <v>44734</v>
      </c>
      <c r="B67" s="121">
        <f>141.5</f>
        <v>141.5</v>
      </c>
      <c r="C67" s="122" t="s">
        <v>154</v>
      </c>
      <c r="D67" s="122" t="s">
        <v>136</v>
      </c>
      <c r="E67" s="123" t="s">
        <v>131</v>
      </c>
    </row>
    <row r="68" spans="1:6" s="2" customFormat="1" x14ac:dyDescent="0.2">
      <c r="A68" s="120">
        <v>44735</v>
      </c>
      <c r="B68" s="121">
        <v>63.5</v>
      </c>
      <c r="C68" s="122" t="s">
        <v>154</v>
      </c>
      <c r="D68" s="122" t="s">
        <v>136</v>
      </c>
      <c r="E68" s="123" t="s">
        <v>131</v>
      </c>
    </row>
    <row r="69" spans="1:6" s="2" customFormat="1" x14ac:dyDescent="0.2">
      <c r="A69" s="120">
        <v>44735</v>
      </c>
      <c r="B69" s="121">
        <v>84.3</v>
      </c>
      <c r="C69" s="122" t="s">
        <v>154</v>
      </c>
      <c r="D69" s="122" t="s">
        <v>136</v>
      </c>
      <c r="E69" s="123" t="s">
        <v>131</v>
      </c>
    </row>
    <row r="70" spans="1:6" s="2" customFormat="1" x14ac:dyDescent="0.2">
      <c r="A70" s="120">
        <v>44735</v>
      </c>
      <c r="B70" s="121">
        <v>71.3</v>
      </c>
      <c r="C70" s="122" t="s">
        <v>146</v>
      </c>
      <c r="D70" s="122" t="s">
        <v>136</v>
      </c>
      <c r="E70" s="123" t="s">
        <v>131</v>
      </c>
      <c r="F70" s="1"/>
    </row>
    <row r="71" spans="1:6" s="2" customFormat="1" x14ac:dyDescent="0.2">
      <c r="A71" s="120"/>
      <c r="B71" s="121"/>
      <c r="C71" s="122"/>
      <c r="D71" s="122"/>
      <c r="E71" s="123"/>
      <c r="F71" s="1"/>
    </row>
    <row r="72" spans="1:6" s="2" customFormat="1" x14ac:dyDescent="0.2">
      <c r="A72" s="120"/>
      <c r="B72" s="121"/>
      <c r="C72" s="122"/>
      <c r="D72" s="122"/>
      <c r="E72" s="123"/>
      <c r="F72" s="1"/>
    </row>
    <row r="73" spans="1:6" s="2" customFormat="1" x14ac:dyDescent="0.2">
      <c r="A73" s="120"/>
      <c r="B73" s="121"/>
      <c r="C73" s="122"/>
      <c r="D73" s="122"/>
      <c r="E73" s="123"/>
      <c r="F73" s="1"/>
    </row>
    <row r="74" spans="1:6" s="2" customFormat="1" x14ac:dyDescent="0.2">
      <c r="A74" s="120"/>
      <c r="B74" s="121"/>
      <c r="C74" s="122"/>
      <c r="D74" s="122"/>
      <c r="E74" s="123"/>
      <c r="F74" s="1"/>
    </row>
    <row r="75" spans="1:6" s="2" customFormat="1" x14ac:dyDescent="0.2">
      <c r="A75" s="120"/>
      <c r="B75" s="121"/>
      <c r="C75" s="122"/>
      <c r="D75" s="122"/>
      <c r="E75" s="123"/>
      <c r="F75" s="1"/>
    </row>
    <row r="76" spans="1:6" s="2" customFormat="1" x14ac:dyDescent="0.2">
      <c r="A76" s="120"/>
      <c r="B76" s="121"/>
      <c r="C76" s="122"/>
      <c r="D76" s="122"/>
      <c r="E76" s="123"/>
      <c r="F76" s="1"/>
    </row>
    <row r="77" spans="1:6" s="2" customFormat="1" x14ac:dyDescent="0.2">
      <c r="A77" s="120"/>
      <c r="B77" s="121"/>
      <c r="C77" s="122"/>
      <c r="D77" s="122"/>
      <c r="E77" s="123"/>
      <c r="F77" s="1"/>
    </row>
    <row r="78" spans="1:6" s="2" customFormat="1" hidden="1" x14ac:dyDescent="0.2">
      <c r="A78" s="110"/>
      <c r="B78" s="111"/>
      <c r="C78" s="112"/>
      <c r="D78" s="112"/>
      <c r="E78" s="113"/>
      <c r="F78" s="1"/>
    </row>
    <row r="79" spans="1:6" ht="19.5" customHeight="1" x14ac:dyDescent="0.2">
      <c r="A79" s="72" t="s">
        <v>157</v>
      </c>
      <c r="B79" s="73">
        <f>SUM(B26:B78)</f>
        <v>4579.7</v>
      </c>
      <c r="C79" s="131" t="str">
        <f>IF(SUBTOTAL(3,B26:B78)=SUBTOTAL(103,B26:B78),'Summary and sign-off'!$A$48,'Summary and sign-off'!$A$49)</f>
        <v>Check - there are no hidden rows with data</v>
      </c>
      <c r="D79" s="144" t="str">
        <f>IF('Summary and sign-off'!F56='Summary and sign-off'!F54,'Summary and sign-off'!A51,'Summary and sign-off'!A50)</f>
        <v>Check - each entry provides sufficient information</v>
      </c>
      <c r="E79" s="144"/>
      <c r="F79" s="17"/>
    </row>
    <row r="80" spans="1:6" ht="10.5" customHeight="1" x14ac:dyDescent="0.2">
      <c r="A80" s="17"/>
      <c r="B80" s="19"/>
      <c r="C80" s="17"/>
      <c r="D80" s="17"/>
      <c r="E80" s="17"/>
      <c r="F80" s="17"/>
    </row>
    <row r="81" spans="1:6" ht="24.75" customHeight="1" x14ac:dyDescent="0.2">
      <c r="A81" s="145" t="s">
        <v>158</v>
      </c>
      <c r="B81" s="145"/>
      <c r="C81" s="145"/>
      <c r="D81" s="145"/>
      <c r="E81" s="145"/>
      <c r="F81" s="17"/>
    </row>
    <row r="82" spans="1:6" ht="27" customHeight="1" x14ac:dyDescent="0.2">
      <c r="A82" s="24" t="s">
        <v>121</v>
      </c>
      <c r="B82" s="24" t="s">
        <v>65</v>
      </c>
      <c r="C82" s="24" t="s">
        <v>159</v>
      </c>
      <c r="D82" s="24" t="s">
        <v>160</v>
      </c>
      <c r="E82" s="24" t="s">
        <v>125</v>
      </c>
      <c r="F82" s="28"/>
    </row>
    <row r="83" spans="1:6" s="2" customFormat="1" hidden="1" x14ac:dyDescent="0.2">
      <c r="A83" s="96"/>
      <c r="B83" s="97"/>
      <c r="C83" s="98"/>
      <c r="D83" s="98"/>
      <c r="E83" s="99"/>
      <c r="F83" s="1"/>
    </row>
    <row r="84" spans="1:6" s="2" customFormat="1" x14ac:dyDescent="0.2">
      <c r="A84" s="120">
        <v>44378</v>
      </c>
      <c r="B84" s="121">
        <v>14.5</v>
      </c>
      <c r="C84" s="122" t="s">
        <v>161</v>
      </c>
      <c r="D84" s="122" t="s">
        <v>136</v>
      </c>
      <c r="E84" s="123" t="s">
        <v>137</v>
      </c>
      <c r="F84" s="1"/>
    </row>
    <row r="85" spans="1:6" s="2" customFormat="1" x14ac:dyDescent="0.2">
      <c r="A85" s="120">
        <v>44470</v>
      </c>
      <c r="B85" s="121">
        <v>12.9</v>
      </c>
      <c r="C85" s="122" t="s">
        <v>162</v>
      </c>
      <c r="D85" s="122" t="s">
        <v>136</v>
      </c>
      <c r="E85" s="123" t="s">
        <v>137</v>
      </c>
      <c r="F85" s="1"/>
    </row>
    <row r="86" spans="1:6" s="2" customFormat="1" x14ac:dyDescent="0.2">
      <c r="A86" s="120"/>
      <c r="B86" s="121"/>
      <c r="C86" s="122"/>
      <c r="D86" s="122"/>
      <c r="E86" s="123"/>
      <c r="F86" s="1"/>
    </row>
    <row r="87" spans="1:6" s="2" customFormat="1" x14ac:dyDescent="0.2">
      <c r="A87" s="120"/>
      <c r="B87" s="121"/>
      <c r="C87" s="122"/>
      <c r="D87" s="122"/>
      <c r="E87" s="123"/>
      <c r="F87" s="1"/>
    </row>
    <row r="88" spans="1:6" s="2" customFormat="1" x14ac:dyDescent="0.2">
      <c r="A88" s="120"/>
      <c r="B88" s="121"/>
      <c r="C88" s="122"/>
      <c r="D88" s="122"/>
      <c r="E88" s="123"/>
      <c r="F88" s="1"/>
    </row>
    <row r="89" spans="1:6" s="2" customFormat="1" x14ac:dyDescent="0.2">
      <c r="A89" s="120"/>
      <c r="B89" s="121"/>
      <c r="C89" s="122"/>
      <c r="D89" s="122"/>
      <c r="E89" s="123"/>
      <c r="F89" s="1"/>
    </row>
    <row r="90" spans="1:6" s="2" customFormat="1" x14ac:dyDescent="0.2">
      <c r="A90" s="120"/>
      <c r="B90" s="121"/>
      <c r="C90" s="122"/>
      <c r="D90" s="122"/>
      <c r="E90" s="123"/>
      <c r="F90" s="1"/>
    </row>
    <row r="91" spans="1:6" s="2" customFormat="1" x14ac:dyDescent="0.2">
      <c r="A91" s="120"/>
      <c r="B91" s="121"/>
      <c r="C91" s="122"/>
      <c r="D91" s="122"/>
      <c r="E91" s="123"/>
      <c r="F91" s="1"/>
    </row>
    <row r="92" spans="1:6" s="2" customFormat="1" hidden="1" x14ac:dyDescent="0.2">
      <c r="A92" s="96"/>
      <c r="B92" s="97"/>
      <c r="C92" s="98"/>
      <c r="D92" s="98"/>
      <c r="E92" s="99"/>
      <c r="F92" s="1"/>
    </row>
    <row r="93" spans="1:6" ht="19.5" customHeight="1" x14ac:dyDescent="0.2">
      <c r="A93" s="72" t="s">
        <v>163</v>
      </c>
      <c r="B93" s="73">
        <f>SUM(B83:B92)</f>
        <v>27.4</v>
      </c>
      <c r="C93" s="131" t="str">
        <f>IF(SUBTOTAL(3,B83:B92)=SUBTOTAL(103,B83:B92),'Summary and sign-off'!$A$48,'Summary and sign-off'!$A$49)</f>
        <v>Check - there are no hidden rows with data</v>
      </c>
      <c r="D93" s="144" t="str">
        <f>IF('Summary and sign-off'!F57='Summary and sign-off'!F54,'Summary and sign-off'!A51,'Summary and sign-off'!A50)</f>
        <v>Check - each entry provides sufficient information</v>
      </c>
      <c r="E93" s="144"/>
      <c r="F93" s="17"/>
    </row>
    <row r="94" spans="1:6" ht="10.5" customHeight="1" x14ac:dyDescent="0.2">
      <c r="A94" s="17"/>
      <c r="B94" s="58"/>
      <c r="C94" s="19"/>
      <c r="D94" s="17"/>
      <c r="E94" s="17"/>
      <c r="F94" s="17"/>
    </row>
    <row r="95" spans="1:6" ht="34.5" customHeight="1" x14ac:dyDescent="0.2">
      <c r="A95" s="31" t="s">
        <v>164</v>
      </c>
      <c r="B95" s="59">
        <f>B22+B79+B93</f>
        <v>4607.0999999999995</v>
      </c>
      <c r="C95" s="32"/>
      <c r="D95" s="32"/>
      <c r="E95" s="32"/>
      <c r="F95" s="17"/>
    </row>
    <row r="96" spans="1:6" x14ac:dyDescent="0.2">
      <c r="A96" s="17"/>
      <c r="B96" s="19"/>
      <c r="C96" s="17"/>
      <c r="D96" s="17"/>
      <c r="E96" s="17"/>
      <c r="F96" s="17"/>
    </row>
    <row r="97" spans="1:6" x14ac:dyDescent="0.2">
      <c r="A97" s="18" t="s">
        <v>76</v>
      </c>
      <c r="B97" s="19"/>
      <c r="C97" s="17"/>
      <c r="D97" s="17"/>
      <c r="E97" s="17"/>
      <c r="F97" s="17"/>
    </row>
    <row r="98" spans="1:6" ht="12.6" customHeight="1" x14ac:dyDescent="0.2">
      <c r="A98" s="20" t="s">
        <v>165</v>
      </c>
      <c r="F98" s="17"/>
    </row>
    <row r="99" spans="1:6" ht="12.95" customHeight="1" x14ac:dyDescent="0.2">
      <c r="A99" s="20" t="s">
        <v>166</v>
      </c>
      <c r="B99" s="17"/>
      <c r="D99" s="17"/>
      <c r="F99" s="17"/>
    </row>
    <row r="100" spans="1:6" x14ac:dyDescent="0.2">
      <c r="A100" s="20" t="s">
        <v>167</v>
      </c>
      <c r="F100" s="17"/>
    </row>
    <row r="101" spans="1:6" x14ac:dyDescent="0.2">
      <c r="A101" s="20" t="s">
        <v>82</v>
      </c>
      <c r="B101" s="19"/>
      <c r="C101" s="17"/>
      <c r="D101" s="17"/>
      <c r="E101" s="17"/>
      <c r="F101" s="17"/>
    </row>
    <row r="102" spans="1:6" ht="12.95" customHeight="1" x14ac:dyDescent="0.2">
      <c r="A102" s="20" t="s">
        <v>168</v>
      </c>
      <c r="B102" s="17"/>
      <c r="D102" s="17"/>
      <c r="F102" s="17"/>
    </row>
    <row r="103" spans="1:6" x14ac:dyDescent="0.2">
      <c r="A103" s="20" t="s">
        <v>169</v>
      </c>
      <c r="F103" s="17"/>
    </row>
    <row r="104" spans="1:6" x14ac:dyDescent="0.2">
      <c r="A104" s="20" t="s">
        <v>170</v>
      </c>
      <c r="B104" s="20"/>
      <c r="C104" s="20"/>
      <c r="D104" s="20"/>
      <c r="F104" s="17"/>
    </row>
    <row r="105" spans="1:6" x14ac:dyDescent="0.2">
      <c r="A105" s="26"/>
      <c r="B105" s="17"/>
      <c r="C105" s="17"/>
      <c r="D105" s="17"/>
      <c r="E105" s="17"/>
      <c r="F105" s="17"/>
    </row>
    <row r="106" spans="1:6" hidden="1" x14ac:dyDescent="0.2">
      <c r="A106" s="26"/>
      <c r="B106" s="17"/>
      <c r="C106" s="17"/>
      <c r="D106" s="17"/>
      <c r="E106" s="17"/>
      <c r="F106" s="17"/>
    </row>
    <row r="107" spans="1:6" x14ac:dyDescent="0.2"/>
    <row r="108" spans="1:6" x14ac:dyDescent="0.2"/>
    <row r="109" spans="1:6" x14ac:dyDescent="0.2"/>
    <row r="110" spans="1:6" x14ac:dyDescent="0.2"/>
    <row r="111" spans="1:6" ht="12.75" hidden="1" customHeight="1" x14ac:dyDescent="0.2"/>
    <row r="112" spans="1:6" x14ac:dyDescent="0.2"/>
    <row r="113" spans="1:6" x14ac:dyDescent="0.2"/>
    <row r="114" spans="1:6" hidden="1" x14ac:dyDescent="0.2">
      <c r="A114" s="26"/>
      <c r="B114" s="17"/>
      <c r="C114" s="17"/>
      <c r="D114" s="17"/>
      <c r="E114" s="17"/>
      <c r="F114" s="17"/>
    </row>
    <row r="115" spans="1:6" hidden="1" x14ac:dyDescent="0.2">
      <c r="A115" s="26"/>
      <c r="B115" s="17"/>
      <c r="C115" s="17"/>
      <c r="D115" s="17"/>
      <c r="E115" s="17"/>
      <c r="F115" s="17"/>
    </row>
    <row r="116" spans="1:6" hidden="1" x14ac:dyDescent="0.2">
      <c r="A116" s="26"/>
      <c r="B116" s="17"/>
      <c r="C116" s="17"/>
      <c r="D116" s="17"/>
      <c r="E116" s="17"/>
      <c r="F116" s="17"/>
    </row>
    <row r="117" spans="1:6" hidden="1" x14ac:dyDescent="0.2">
      <c r="A117" s="26"/>
      <c r="B117" s="17"/>
      <c r="C117" s="17"/>
      <c r="D117" s="17"/>
      <c r="E117" s="17"/>
      <c r="F117" s="17"/>
    </row>
    <row r="118" spans="1:6" hidden="1" x14ac:dyDescent="0.2">
      <c r="A118" s="26"/>
      <c r="B118" s="17"/>
      <c r="C118" s="17"/>
      <c r="D118" s="17"/>
      <c r="E118" s="17"/>
      <c r="F118" s="17"/>
    </row>
    <row r="119" spans="1:6" x14ac:dyDescent="0.2"/>
    <row r="120" spans="1:6" x14ac:dyDescent="0.2"/>
    <row r="121" spans="1:6" x14ac:dyDescent="0.2"/>
    <row r="122" spans="1:6" x14ac:dyDescent="0.2"/>
    <row r="123" spans="1:6" x14ac:dyDescent="0.2"/>
    <row r="124" spans="1:6" x14ac:dyDescent="0.2"/>
    <row r="125" spans="1:6" x14ac:dyDescent="0.2"/>
    <row r="126" spans="1:6" x14ac:dyDescent="0.2"/>
    <row r="127" spans="1:6" x14ac:dyDescent="0.2"/>
    <row r="128" spans="1:6"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row r="143" x14ac:dyDescent="0.2"/>
    <row r="145" x14ac:dyDescent="0.2"/>
    <row r="146" x14ac:dyDescent="0.2"/>
    <row r="147" x14ac:dyDescent="0.2"/>
    <row r="148" x14ac:dyDescent="0.2"/>
    <row r="149" x14ac:dyDescent="0.2"/>
    <row r="150" x14ac:dyDescent="0.2"/>
    <row r="151" x14ac:dyDescent="0.2"/>
    <row r="152" x14ac:dyDescent="0.2"/>
  </sheetData>
  <sheetProtection sheet="1" formatCells="0" formatRows="0" insertColumns="0" insertRows="0" deleteRows="0"/>
  <mergeCells count="15">
    <mergeCell ref="B7:E7"/>
    <mergeCell ref="B5:E5"/>
    <mergeCell ref="D93:E93"/>
    <mergeCell ref="A1:E1"/>
    <mergeCell ref="A24:E24"/>
    <mergeCell ref="A81:E81"/>
    <mergeCell ref="B2:E2"/>
    <mergeCell ref="B3:E3"/>
    <mergeCell ref="B4:E4"/>
    <mergeCell ref="A8:E8"/>
    <mergeCell ref="A9:E9"/>
    <mergeCell ref="B6:E6"/>
    <mergeCell ref="D22:E22"/>
    <mergeCell ref="D79:E79"/>
    <mergeCell ref="A10:E10"/>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77:A78 A12 A21 A83 A92 A26:A33" xr:uid="{00000000-0002-0000-0200-000000000000}">
      <formula1>$B$4</formula1>
      <formula2>$B$5</formula2>
    </dataValidation>
    <dataValidation allowBlank="1" showInputMessage="1" showErrorMessage="1" prompt="Insert additional rows as needed:_x000a_- 'right click' on a row number (left of screen)_x000a_- select 'Insert' (this will insert a row above it)" sqref="A82 A25 A11" xr:uid="{00000000-0002-0000-02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3:A20 A84:A91 A34:A76" xr:uid="{67A21C94-90C0-4AFE-B6AC-F64AD77E4F2B}">
      <formula1>$B$4</formula1>
      <formula2>$B$5</formula2>
    </dataValidation>
  </dataValidations>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Travel</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2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200-000003000000}">
          <x14:formula1>
            <xm:f>'Summary and sign-off'!$A$29:$A$30</xm:f>
          </x14:formula1>
          <xm:sqref>B7:E7</xm:sqref>
        </x14:dataValidation>
        <x14:dataValidation type="decimal" operator="greaterThan" allowBlank="1" showInputMessage="1" showErrorMessage="1" error="This cell must contain a dollar figure" xr:uid="{00000000-0002-0000-0200-000004000000}">
          <x14:formula1>
            <xm:f>'Summary and sign-off'!$A$47</xm:f>
          </x14:formula1>
          <xm:sqref>B83:B92 B12:B21 B26:B78</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39997558519241921"/>
    <pageSetUpPr fitToPage="1"/>
  </sheetPr>
  <dimension ref="A1:J33"/>
  <sheetViews>
    <sheetView zoomScaleNormal="100" workbookViewId="0">
      <selection activeCell="B7" sqref="B7:E7"/>
    </sheetView>
  </sheetViews>
  <sheetFormatPr defaultColWidth="0" defaultRowHeight="12.75" zeroHeight="1" x14ac:dyDescent="0.2"/>
  <cols>
    <col min="1" max="1" width="35.7109375" customWidth="1"/>
    <col min="2" max="2" width="14.28515625" customWidth="1"/>
    <col min="3" max="3" width="71.42578125" customWidth="1"/>
    <col min="4" max="4" width="50" customWidth="1"/>
    <col min="5" max="5" width="21.42578125" customWidth="1"/>
    <col min="6" max="6" width="39.28515625" customWidth="1"/>
    <col min="7" max="10" width="9.140625" hidden="1" customWidth="1"/>
    <col min="11" max="13" width="0" hidden="1" customWidth="1"/>
  </cols>
  <sheetData>
    <row r="1" spans="1:6" ht="26.25" customHeight="1" x14ac:dyDescent="0.2">
      <c r="A1" s="140" t="s">
        <v>113</v>
      </c>
      <c r="B1" s="140"/>
      <c r="C1" s="140"/>
      <c r="D1" s="140"/>
      <c r="E1" s="140"/>
    </row>
    <row r="2" spans="1:6" ht="21" customHeight="1" x14ac:dyDescent="0.2">
      <c r="A2" s="3" t="s">
        <v>52</v>
      </c>
      <c r="B2" s="143" t="str">
        <f>'Summary and sign-off'!B2:F2</f>
        <v>WorkSafe New Zealand</v>
      </c>
      <c r="C2" s="143"/>
      <c r="D2" s="143"/>
      <c r="E2" s="143"/>
    </row>
    <row r="3" spans="1:6" ht="21" customHeight="1" x14ac:dyDescent="0.2">
      <c r="A3" s="3" t="s">
        <v>114</v>
      </c>
      <c r="B3" s="143" t="str">
        <f>'Summary and sign-off'!B3:F3</f>
        <v>Phil Parkes</v>
      </c>
      <c r="C3" s="143"/>
      <c r="D3" s="143"/>
      <c r="E3" s="143"/>
    </row>
    <row r="4" spans="1:6" ht="21" customHeight="1" x14ac:dyDescent="0.2">
      <c r="A4" s="3" t="s">
        <v>115</v>
      </c>
      <c r="B4" s="143">
        <f>'Summary and sign-off'!B4:F4</f>
        <v>44378</v>
      </c>
      <c r="C4" s="143"/>
      <c r="D4" s="143"/>
      <c r="E4" s="143"/>
    </row>
    <row r="5" spans="1:6" ht="21" customHeight="1" x14ac:dyDescent="0.2">
      <c r="A5" s="3" t="s">
        <v>116</v>
      </c>
      <c r="B5" s="143">
        <f>'Summary and sign-off'!B5:F5</f>
        <v>44742</v>
      </c>
      <c r="C5" s="143"/>
      <c r="D5" s="143"/>
      <c r="E5" s="143"/>
    </row>
    <row r="6" spans="1:6" ht="21" customHeight="1" x14ac:dyDescent="0.2">
      <c r="A6" s="3" t="s">
        <v>117</v>
      </c>
      <c r="B6" s="138" t="s">
        <v>83</v>
      </c>
      <c r="C6" s="138"/>
      <c r="D6" s="138"/>
      <c r="E6" s="138"/>
    </row>
    <row r="7" spans="1:6" ht="21" customHeight="1" x14ac:dyDescent="0.2">
      <c r="A7" s="3" t="s">
        <v>58</v>
      </c>
      <c r="B7" s="138" t="s">
        <v>86</v>
      </c>
      <c r="C7" s="138"/>
      <c r="D7" s="138"/>
      <c r="E7" s="138"/>
    </row>
    <row r="8" spans="1:6" ht="35.25" customHeight="1" x14ac:dyDescent="0.25">
      <c r="A8" s="153" t="s">
        <v>171</v>
      </c>
      <c r="B8" s="153"/>
      <c r="C8" s="154"/>
      <c r="D8" s="154"/>
      <c r="E8" s="154"/>
      <c r="F8" s="27"/>
    </row>
    <row r="9" spans="1:6" ht="35.25" customHeight="1" x14ac:dyDescent="0.25">
      <c r="A9" s="151" t="s">
        <v>172</v>
      </c>
      <c r="B9" s="152"/>
      <c r="C9" s="152"/>
      <c r="D9" s="152"/>
      <c r="E9" s="152"/>
      <c r="F9" s="27"/>
    </row>
    <row r="10" spans="1:6" ht="27" customHeight="1" x14ac:dyDescent="0.2">
      <c r="A10" s="24" t="s">
        <v>173</v>
      </c>
      <c r="B10" s="24" t="s">
        <v>65</v>
      </c>
      <c r="C10" s="24" t="s">
        <v>174</v>
      </c>
      <c r="D10" s="24" t="s">
        <v>175</v>
      </c>
      <c r="E10" s="24" t="s">
        <v>125</v>
      </c>
      <c r="F10" s="20"/>
    </row>
    <row r="11" spans="1:6" s="2" customFormat="1" hidden="1" x14ac:dyDescent="0.2">
      <c r="A11" s="100"/>
      <c r="B11" s="97"/>
      <c r="C11" s="101"/>
      <c r="D11" s="101"/>
      <c r="E11" s="102"/>
    </row>
    <row r="12" spans="1:6" s="2" customFormat="1" x14ac:dyDescent="0.2">
      <c r="A12" s="120"/>
      <c r="B12" s="121"/>
      <c r="C12" s="125"/>
      <c r="D12" s="125"/>
      <c r="E12" s="126"/>
    </row>
    <row r="13" spans="1:6" s="2" customFormat="1" x14ac:dyDescent="0.2">
      <c r="A13" s="120"/>
      <c r="B13" s="121"/>
      <c r="C13" s="125"/>
      <c r="D13" s="125"/>
      <c r="E13" s="126"/>
    </row>
    <row r="14" spans="1:6" s="2" customFormat="1" x14ac:dyDescent="0.2">
      <c r="A14" s="120"/>
      <c r="B14" s="121"/>
      <c r="C14" s="125"/>
      <c r="D14" s="125"/>
      <c r="E14" s="126"/>
    </row>
    <row r="15" spans="1:6" s="2" customFormat="1" x14ac:dyDescent="0.2">
      <c r="A15" s="120"/>
      <c r="B15" s="121"/>
      <c r="C15" s="125"/>
      <c r="D15" s="125"/>
      <c r="E15" s="126"/>
    </row>
    <row r="16" spans="1:6" s="2" customFormat="1" x14ac:dyDescent="0.2">
      <c r="A16" s="120"/>
      <c r="B16" s="121"/>
      <c r="C16" s="125"/>
      <c r="D16" s="125"/>
      <c r="E16" s="126"/>
    </row>
    <row r="17" spans="1:6" s="2" customFormat="1" x14ac:dyDescent="0.2">
      <c r="A17" s="120"/>
      <c r="B17" s="121"/>
      <c r="C17" s="125"/>
      <c r="D17" s="125"/>
      <c r="E17" s="126"/>
    </row>
    <row r="18" spans="1:6" s="2" customFormat="1" x14ac:dyDescent="0.2">
      <c r="A18" s="120"/>
      <c r="B18" s="121"/>
      <c r="C18" s="125"/>
      <c r="D18" s="125"/>
      <c r="E18" s="126"/>
    </row>
    <row r="19" spans="1:6" s="2" customFormat="1" x14ac:dyDescent="0.2">
      <c r="A19" s="120"/>
      <c r="B19" s="121"/>
      <c r="C19" s="125"/>
      <c r="D19" s="125"/>
      <c r="E19" s="126"/>
    </row>
    <row r="20" spans="1:6" s="2" customFormat="1" x14ac:dyDescent="0.2">
      <c r="A20" s="120"/>
      <c r="B20" s="121"/>
      <c r="C20" s="125"/>
      <c r="D20" s="125"/>
      <c r="E20" s="126"/>
    </row>
    <row r="21" spans="1:6" s="2" customFormat="1" x14ac:dyDescent="0.2">
      <c r="A21" s="120"/>
      <c r="B21" s="121"/>
      <c r="C21" s="125"/>
      <c r="D21" s="125"/>
      <c r="E21" s="126"/>
    </row>
    <row r="22" spans="1:6" s="2" customFormat="1" x14ac:dyDescent="0.2">
      <c r="A22" s="124"/>
      <c r="B22" s="121"/>
      <c r="C22" s="125"/>
      <c r="D22" s="125"/>
      <c r="E22" s="126"/>
    </row>
    <row r="23" spans="1:6" s="2" customFormat="1" x14ac:dyDescent="0.2">
      <c r="A23" s="124"/>
      <c r="B23" s="121"/>
      <c r="C23" s="125"/>
      <c r="D23" s="125"/>
      <c r="E23" s="126"/>
    </row>
    <row r="24" spans="1:6" s="2" customFormat="1" ht="11.25" hidden="1" customHeight="1" x14ac:dyDescent="0.2">
      <c r="A24" s="100"/>
      <c r="B24" s="97"/>
      <c r="C24" s="101"/>
      <c r="D24" s="101"/>
      <c r="E24" s="102"/>
    </row>
    <row r="25" spans="1:6" ht="34.5" customHeight="1" x14ac:dyDescent="0.2">
      <c r="A25" s="54" t="s">
        <v>176</v>
      </c>
      <c r="B25" s="63">
        <f>SUM(B11:B24)</f>
        <v>0</v>
      </c>
      <c r="C25" s="71" t="str">
        <f>IF(SUBTOTAL(3,B11:B24)=SUBTOTAL(103,B11:B24),'Summary and sign-off'!$A$48,'Summary and sign-off'!$A$49)</f>
        <v>Check - there are no hidden rows with data</v>
      </c>
      <c r="D25" s="144" t="str">
        <f>IF('Summary and sign-off'!F58='Summary and sign-off'!F54,'Summary and sign-off'!A51,'Summary and sign-off'!A50)</f>
        <v>Check - each entry provides sufficient information</v>
      </c>
      <c r="E25" s="144"/>
      <c r="F25" s="2"/>
    </row>
    <row r="26" spans="1:6" x14ac:dyDescent="0.2">
      <c r="A26" s="18"/>
      <c r="B26" s="17"/>
      <c r="C26" s="17"/>
      <c r="D26" s="17"/>
      <c r="E26" s="17"/>
    </row>
    <row r="27" spans="1:6" x14ac:dyDescent="0.2">
      <c r="A27" s="18" t="s">
        <v>76</v>
      </c>
      <c r="B27" s="19"/>
      <c r="C27" s="17"/>
      <c r="D27" s="17"/>
      <c r="E27" s="17"/>
    </row>
    <row r="28" spans="1:6" ht="12.75" customHeight="1" x14ac:dyDescent="0.2">
      <c r="A28" s="20" t="s">
        <v>177</v>
      </c>
      <c r="B28" s="20"/>
      <c r="C28" s="20"/>
      <c r="D28" s="20"/>
      <c r="E28" s="20"/>
    </row>
    <row r="29" spans="1:6" x14ac:dyDescent="0.2">
      <c r="A29" s="20" t="s">
        <v>178</v>
      </c>
      <c r="B29" s="20"/>
      <c r="C29" s="28"/>
      <c r="D29" s="28"/>
      <c r="E29" s="28"/>
    </row>
    <row r="30" spans="1:6" x14ac:dyDescent="0.2">
      <c r="A30" s="20" t="s">
        <v>82</v>
      </c>
      <c r="B30" s="19"/>
      <c r="C30" s="17"/>
      <c r="D30" s="17"/>
      <c r="E30" s="17"/>
      <c r="F30" s="17"/>
    </row>
    <row r="31" spans="1:6" x14ac:dyDescent="0.2">
      <c r="A31" s="20" t="s">
        <v>179</v>
      </c>
      <c r="B31" s="20"/>
      <c r="C31" s="28"/>
      <c r="D31" s="28"/>
      <c r="E31" s="28"/>
    </row>
    <row r="32" spans="1:6" ht="12.75" customHeight="1" x14ac:dyDescent="0.2">
      <c r="A32" s="20" t="s">
        <v>180</v>
      </c>
      <c r="B32" s="20"/>
      <c r="C32" s="22"/>
      <c r="D32" s="22"/>
      <c r="E32" s="22"/>
    </row>
    <row r="33" spans="1:5" x14ac:dyDescent="0.2">
      <c r="A33" s="17"/>
      <c r="B33" s="17"/>
      <c r="C33" s="17"/>
      <c r="D33" s="17"/>
      <c r="E33" s="17"/>
    </row>
  </sheetData>
  <sheetProtection sheet="1" formatCells="0" insertRows="0" deleteRows="0"/>
  <mergeCells count="10">
    <mergeCell ref="D25:E25"/>
    <mergeCell ref="B6:E6"/>
    <mergeCell ref="B5:E5"/>
    <mergeCell ref="A1:E1"/>
    <mergeCell ref="A9:E9"/>
    <mergeCell ref="B2:E2"/>
    <mergeCell ref="B3:E3"/>
    <mergeCell ref="B4:E4"/>
    <mergeCell ref="A8:E8"/>
    <mergeCell ref="B7:E7"/>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24" xr:uid="{00000000-0002-0000-03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3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 A13 A14 A15 A16 A17 A18 A19 A20 A21 A22 A23" xr:uid="{9A7E9F63-43B8-46EF-8656-0D5E1A7A706A}">
      <formula1>$B$4</formula1>
      <formula2>$B$5</formula2>
    </dataValidation>
  </dataValidations>
  <printOptions gridLines="1"/>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Hospitality</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3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300-000003000000}">
          <x14:formula1>
            <xm:f>'Summary and sign-off'!$A$29:$A$30</xm:f>
          </x14:formula1>
          <xm:sqref>B7:E7</xm:sqref>
        </x14:dataValidation>
        <x14:dataValidation type="decimal" operator="greaterThan" allowBlank="1" showInputMessage="1" showErrorMessage="1" error="This cell must contain a dollar figure" xr:uid="{00000000-0002-0000-0300-000004000000}">
          <x14:formula1>
            <xm:f>'Summary and sign-off'!$A$47</xm:f>
          </x14:formula1>
          <xm:sqref>B11:B24</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39997558519241921"/>
    <pageSetUpPr fitToPage="1"/>
  </sheetPr>
  <dimension ref="A1:M73"/>
  <sheetViews>
    <sheetView zoomScaleNormal="100" workbookViewId="0">
      <selection activeCell="B7" sqref="B7:E7"/>
    </sheetView>
  </sheetViews>
  <sheetFormatPr defaultColWidth="0" defaultRowHeight="12.75" zeroHeight="1" x14ac:dyDescent="0.2"/>
  <cols>
    <col min="1" max="1" width="35.7109375" customWidth="1"/>
    <col min="2" max="2" width="14.28515625" customWidth="1"/>
    <col min="3" max="3" width="71.42578125" customWidth="1"/>
    <col min="4" max="4" width="50" customWidth="1"/>
    <col min="5" max="5" width="21.42578125" customWidth="1"/>
    <col min="6" max="6" width="36.85546875" customWidth="1"/>
    <col min="7" max="10" width="9.140625" hidden="1" customWidth="1"/>
    <col min="11" max="13" width="0" hidden="1" customWidth="1"/>
    <col min="14" max="16384" width="9.140625" hidden="1"/>
  </cols>
  <sheetData>
    <row r="1" spans="1:6" ht="26.25" customHeight="1" x14ac:dyDescent="0.2">
      <c r="A1" s="140" t="s">
        <v>113</v>
      </c>
      <c r="B1" s="140"/>
      <c r="C1" s="140"/>
      <c r="D1" s="140"/>
      <c r="E1" s="140"/>
    </row>
    <row r="2" spans="1:6" ht="21" customHeight="1" x14ac:dyDescent="0.2">
      <c r="A2" s="3" t="s">
        <v>52</v>
      </c>
      <c r="B2" s="143" t="str">
        <f>'Summary and sign-off'!B2:F2</f>
        <v>WorkSafe New Zealand</v>
      </c>
      <c r="C2" s="143"/>
      <c r="D2" s="143"/>
      <c r="E2" s="143"/>
    </row>
    <row r="3" spans="1:6" ht="21" customHeight="1" x14ac:dyDescent="0.2">
      <c r="A3" s="3" t="s">
        <v>114</v>
      </c>
      <c r="B3" s="143" t="str">
        <f>'Summary and sign-off'!B3:F3</f>
        <v>Phil Parkes</v>
      </c>
      <c r="C3" s="143"/>
      <c r="D3" s="143"/>
      <c r="E3" s="143"/>
    </row>
    <row r="4" spans="1:6" ht="21" customHeight="1" x14ac:dyDescent="0.2">
      <c r="A4" s="3" t="s">
        <v>115</v>
      </c>
      <c r="B4" s="143">
        <f>'Summary and sign-off'!B4:F4</f>
        <v>44378</v>
      </c>
      <c r="C4" s="143"/>
      <c r="D4" s="143"/>
      <c r="E4" s="143"/>
    </row>
    <row r="5" spans="1:6" ht="21" customHeight="1" x14ac:dyDescent="0.2">
      <c r="A5" s="3" t="s">
        <v>116</v>
      </c>
      <c r="B5" s="143">
        <f>'Summary and sign-off'!B5:F5</f>
        <v>44742</v>
      </c>
      <c r="C5" s="143"/>
      <c r="D5" s="143"/>
      <c r="E5" s="143"/>
    </row>
    <row r="6" spans="1:6" ht="21" customHeight="1" x14ac:dyDescent="0.2">
      <c r="A6" s="3" t="s">
        <v>117</v>
      </c>
      <c r="B6" s="138" t="s">
        <v>83</v>
      </c>
      <c r="C6" s="138"/>
      <c r="D6" s="138"/>
      <c r="E6" s="138"/>
      <c r="F6" s="23"/>
    </row>
    <row r="7" spans="1:6" ht="21" customHeight="1" x14ac:dyDescent="0.2">
      <c r="A7" s="3" t="s">
        <v>58</v>
      </c>
      <c r="B7" s="138" t="s">
        <v>86</v>
      </c>
      <c r="C7" s="138"/>
      <c r="D7" s="138"/>
      <c r="E7" s="138"/>
      <c r="F7" s="23"/>
    </row>
    <row r="8" spans="1:6" ht="35.25" customHeight="1" x14ac:dyDescent="0.2">
      <c r="A8" s="147" t="s">
        <v>181</v>
      </c>
      <c r="B8" s="147"/>
      <c r="C8" s="154"/>
      <c r="D8" s="154"/>
      <c r="E8" s="154"/>
    </row>
    <row r="9" spans="1:6" ht="35.25" customHeight="1" x14ac:dyDescent="0.2">
      <c r="A9" s="155" t="s">
        <v>182</v>
      </c>
      <c r="B9" s="156"/>
      <c r="C9" s="156"/>
      <c r="D9" s="156"/>
      <c r="E9" s="156"/>
    </row>
    <row r="10" spans="1:6" ht="27" customHeight="1" x14ac:dyDescent="0.2">
      <c r="A10" s="24" t="s">
        <v>121</v>
      </c>
      <c r="B10" s="24" t="s">
        <v>65</v>
      </c>
      <c r="C10" s="24" t="s">
        <v>183</v>
      </c>
      <c r="D10" s="24" t="s">
        <v>184</v>
      </c>
      <c r="E10" s="24" t="s">
        <v>125</v>
      </c>
      <c r="F10" s="20"/>
    </row>
    <row r="11" spans="1:6" s="2" customFormat="1" hidden="1" x14ac:dyDescent="0.2">
      <c r="A11" s="100"/>
      <c r="B11" s="97"/>
      <c r="C11" s="101"/>
      <c r="D11" s="101"/>
      <c r="E11" s="102"/>
    </row>
    <row r="12" spans="1:6" s="2" customFormat="1" x14ac:dyDescent="0.2">
      <c r="A12" s="120">
        <v>44374</v>
      </c>
      <c r="B12" s="121">
        <f>25.4/20*23</f>
        <v>29.21</v>
      </c>
      <c r="C12" s="125" t="s">
        <v>185</v>
      </c>
      <c r="D12" s="125" t="s">
        <v>185</v>
      </c>
      <c r="E12" s="126" t="s">
        <v>137</v>
      </c>
    </row>
    <row r="13" spans="1:6" s="2" customFormat="1" x14ac:dyDescent="0.2">
      <c r="A13" s="120">
        <v>44404</v>
      </c>
      <c r="B13" s="121">
        <f>23.59/20*23</f>
        <v>27.128499999999999</v>
      </c>
      <c r="C13" s="125" t="s">
        <v>185</v>
      </c>
      <c r="D13" s="125" t="s">
        <v>185</v>
      </c>
      <c r="E13" s="126" t="s">
        <v>137</v>
      </c>
    </row>
    <row r="14" spans="1:6" s="2" customFormat="1" x14ac:dyDescent="0.2">
      <c r="A14" s="120">
        <v>44435</v>
      </c>
      <c r="B14" s="121">
        <f>78.18/20*23</f>
        <v>89.907000000000011</v>
      </c>
      <c r="C14" s="125" t="s">
        <v>185</v>
      </c>
      <c r="D14" s="125" t="s">
        <v>185</v>
      </c>
      <c r="E14" s="126" t="s">
        <v>137</v>
      </c>
    </row>
    <row r="15" spans="1:6" s="2" customFormat="1" x14ac:dyDescent="0.2">
      <c r="A15" s="120">
        <v>44466</v>
      </c>
      <c r="B15" s="121">
        <f>23.02/20*23</f>
        <v>26.472999999999999</v>
      </c>
      <c r="C15" s="125" t="s">
        <v>185</v>
      </c>
      <c r="D15" s="125" t="s">
        <v>185</v>
      </c>
      <c r="E15" s="126" t="s">
        <v>137</v>
      </c>
    </row>
    <row r="16" spans="1:6" s="2" customFormat="1" x14ac:dyDescent="0.2">
      <c r="A16" s="120">
        <v>44496</v>
      </c>
      <c r="B16" s="121">
        <f>22.85/20*23</f>
        <v>26.277500000000003</v>
      </c>
      <c r="C16" s="125" t="s">
        <v>185</v>
      </c>
      <c r="D16" s="125" t="s">
        <v>185</v>
      </c>
      <c r="E16" s="126" t="s">
        <v>137</v>
      </c>
    </row>
    <row r="17" spans="1:5" s="2" customFormat="1" x14ac:dyDescent="0.2">
      <c r="A17" s="120">
        <v>44527</v>
      </c>
      <c r="B17" s="121">
        <f>23.19/20*23</f>
        <v>26.668499999999998</v>
      </c>
      <c r="C17" s="125" t="s">
        <v>185</v>
      </c>
      <c r="D17" s="125" t="s">
        <v>185</v>
      </c>
      <c r="E17" s="126" t="s">
        <v>137</v>
      </c>
    </row>
    <row r="18" spans="1:5" s="2" customFormat="1" x14ac:dyDescent="0.2">
      <c r="A18" s="120">
        <v>44561</v>
      </c>
      <c r="B18" s="121">
        <f>24.34/20*23</f>
        <v>27.991000000000003</v>
      </c>
      <c r="C18" s="125" t="s">
        <v>185</v>
      </c>
      <c r="D18" s="125" t="s">
        <v>185</v>
      </c>
      <c r="E18" s="126" t="s">
        <v>137</v>
      </c>
    </row>
    <row r="19" spans="1:5" s="2" customFormat="1" x14ac:dyDescent="0.2">
      <c r="A19" s="120">
        <v>44588</v>
      </c>
      <c r="B19" s="121">
        <f>23.19/20*23</f>
        <v>26.668499999999998</v>
      </c>
      <c r="C19" s="125" t="s">
        <v>185</v>
      </c>
      <c r="D19" s="125" t="s">
        <v>185</v>
      </c>
      <c r="E19" s="126" t="s">
        <v>137</v>
      </c>
    </row>
    <row r="20" spans="1:5" s="2" customFormat="1" x14ac:dyDescent="0.2">
      <c r="A20" s="120">
        <v>44619</v>
      </c>
      <c r="B20" s="121">
        <f>52.11/20*23</f>
        <v>59.926500000000004</v>
      </c>
      <c r="C20" s="125" t="s">
        <v>185</v>
      </c>
      <c r="D20" s="125" t="s">
        <v>185</v>
      </c>
      <c r="E20" s="126" t="s">
        <v>137</v>
      </c>
    </row>
    <row r="21" spans="1:5" s="2" customFormat="1" x14ac:dyDescent="0.2">
      <c r="A21" s="120">
        <v>44647</v>
      </c>
      <c r="B21" s="121">
        <f>36.26/20*23</f>
        <v>41.698999999999998</v>
      </c>
      <c r="C21" s="125" t="s">
        <v>185</v>
      </c>
      <c r="D21" s="125" t="s">
        <v>185</v>
      </c>
      <c r="E21" s="126" t="s">
        <v>137</v>
      </c>
    </row>
    <row r="22" spans="1:5" s="2" customFormat="1" x14ac:dyDescent="0.2">
      <c r="A22" s="124">
        <v>44678</v>
      </c>
      <c r="B22" s="121">
        <f>122.13/20*23</f>
        <v>140.4495</v>
      </c>
      <c r="C22" s="125" t="s">
        <v>185</v>
      </c>
      <c r="D22" s="125" t="s">
        <v>185</v>
      </c>
      <c r="E22" s="126" t="s">
        <v>137</v>
      </c>
    </row>
    <row r="23" spans="1:5" s="2" customFormat="1" x14ac:dyDescent="0.2">
      <c r="A23" s="124">
        <v>44708</v>
      </c>
      <c r="B23" s="121">
        <f>58.88/20*23+27</f>
        <v>94.712000000000003</v>
      </c>
      <c r="C23" s="125" t="s">
        <v>185</v>
      </c>
      <c r="D23" s="125" t="s">
        <v>185</v>
      </c>
      <c r="E23" s="126" t="s">
        <v>137</v>
      </c>
    </row>
    <row r="24" spans="1:5" s="2" customFormat="1" x14ac:dyDescent="0.2">
      <c r="A24" s="120">
        <v>44739</v>
      </c>
      <c r="B24" s="121">
        <f>38.17/20*23</f>
        <v>43.895499999999998</v>
      </c>
      <c r="C24" s="125" t="s">
        <v>185</v>
      </c>
      <c r="D24" s="125" t="s">
        <v>185</v>
      </c>
      <c r="E24" s="126" t="s">
        <v>137</v>
      </c>
    </row>
    <row r="25" spans="1:5" s="2" customFormat="1" x14ac:dyDescent="0.2">
      <c r="A25" s="124">
        <v>44469</v>
      </c>
      <c r="B25" s="121">
        <v>1750</v>
      </c>
      <c r="C25" s="125" t="s">
        <v>186</v>
      </c>
      <c r="D25" s="125" t="s">
        <v>187</v>
      </c>
      <c r="E25" s="126" t="s">
        <v>137</v>
      </c>
    </row>
    <row r="26" spans="1:5" s="2" customFormat="1" x14ac:dyDescent="0.2">
      <c r="A26" s="120">
        <v>44496</v>
      </c>
      <c r="B26" s="121">
        <v>1400</v>
      </c>
      <c r="C26" s="125" t="s">
        <v>186</v>
      </c>
      <c r="D26" s="125" t="s">
        <v>187</v>
      </c>
      <c r="E26" s="126" t="s">
        <v>137</v>
      </c>
    </row>
    <row r="27" spans="1:5" s="2" customFormat="1" x14ac:dyDescent="0.2">
      <c r="A27" s="120">
        <v>44530</v>
      </c>
      <c r="B27" s="121">
        <v>1575</v>
      </c>
      <c r="C27" s="125" t="s">
        <v>186</v>
      </c>
      <c r="D27" s="125" t="s">
        <v>187</v>
      </c>
      <c r="E27" s="126" t="s">
        <v>137</v>
      </c>
    </row>
    <row r="28" spans="1:5" s="2" customFormat="1" x14ac:dyDescent="0.2">
      <c r="A28" s="120">
        <v>44561</v>
      </c>
      <c r="B28" s="121">
        <v>525</v>
      </c>
      <c r="C28" s="125" t="s">
        <v>186</v>
      </c>
      <c r="D28" s="125" t="s">
        <v>187</v>
      </c>
      <c r="E28" s="126" t="s">
        <v>137</v>
      </c>
    </row>
    <row r="29" spans="1:5" s="2" customFormat="1" x14ac:dyDescent="0.2">
      <c r="A29" s="120">
        <v>44616</v>
      </c>
      <c r="B29" s="121">
        <v>1050</v>
      </c>
      <c r="C29" s="125" t="s">
        <v>186</v>
      </c>
      <c r="D29" s="125" t="s">
        <v>187</v>
      </c>
      <c r="E29" s="126" t="s">
        <v>137</v>
      </c>
    </row>
    <row r="30" spans="1:5" s="2" customFormat="1" x14ac:dyDescent="0.2">
      <c r="A30" s="120">
        <v>44655</v>
      </c>
      <c r="B30" s="121">
        <v>1400</v>
      </c>
      <c r="C30" s="125" t="s">
        <v>186</v>
      </c>
      <c r="D30" s="125" t="s">
        <v>187</v>
      </c>
      <c r="E30" s="126" t="s">
        <v>137</v>
      </c>
    </row>
    <row r="31" spans="1:5" s="2" customFormat="1" x14ac:dyDescent="0.2">
      <c r="A31" s="120">
        <v>44690</v>
      </c>
      <c r="B31" s="121">
        <v>525</v>
      </c>
      <c r="C31" s="125" t="s">
        <v>186</v>
      </c>
      <c r="D31" s="125" t="s">
        <v>187</v>
      </c>
      <c r="E31" s="126" t="s">
        <v>137</v>
      </c>
    </row>
    <row r="32" spans="1:5" s="2" customFormat="1" x14ac:dyDescent="0.2">
      <c r="A32" s="120">
        <v>44709</v>
      </c>
      <c r="B32" s="121">
        <v>1400</v>
      </c>
      <c r="C32" s="125" t="s">
        <v>186</v>
      </c>
      <c r="D32" s="125" t="s">
        <v>187</v>
      </c>
      <c r="E32" s="126" t="s">
        <v>137</v>
      </c>
    </row>
    <row r="33" spans="1:5" s="2" customFormat="1" x14ac:dyDescent="0.2">
      <c r="A33" s="120">
        <v>44710</v>
      </c>
      <c r="B33" s="121">
        <v>250</v>
      </c>
      <c r="C33" s="125" t="s">
        <v>188</v>
      </c>
      <c r="D33" s="125" t="s">
        <v>187</v>
      </c>
      <c r="E33" s="126" t="s">
        <v>137</v>
      </c>
    </row>
    <row r="34" spans="1:5" s="2" customFormat="1" x14ac:dyDescent="0.2">
      <c r="A34" s="124"/>
      <c r="B34" s="121"/>
      <c r="C34" s="125"/>
      <c r="D34" s="125"/>
      <c r="E34" s="126"/>
    </row>
    <row r="35" spans="1:5" s="2" customFormat="1" x14ac:dyDescent="0.2">
      <c r="A35" s="124"/>
      <c r="B35" s="121"/>
      <c r="C35" s="125"/>
      <c r="D35" s="125"/>
      <c r="E35" s="126"/>
    </row>
    <row r="36" spans="1:5" s="2" customFormat="1" x14ac:dyDescent="0.2">
      <c r="A36" s="124"/>
      <c r="B36" s="121"/>
      <c r="C36" s="125"/>
      <c r="D36" s="125"/>
      <c r="E36" s="126"/>
    </row>
    <row r="37" spans="1:5" s="2" customFormat="1" x14ac:dyDescent="0.2">
      <c r="A37" s="124"/>
      <c r="B37" s="121"/>
      <c r="C37" s="125"/>
      <c r="D37" s="125"/>
      <c r="E37" s="126"/>
    </row>
    <row r="38" spans="1:5" s="2" customFormat="1" x14ac:dyDescent="0.2">
      <c r="A38" s="124"/>
      <c r="B38" s="121"/>
      <c r="C38" s="125"/>
      <c r="D38" s="125"/>
      <c r="E38" s="126"/>
    </row>
    <row r="39" spans="1:5" s="2" customFormat="1" x14ac:dyDescent="0.2">
      <c r="A39" s="120"/>
      <c r="B39" s="121"/>
      <c r="C39" s="125"/>
      <c r="D39" s="125"/>
      <c r="E39" s="126"/>
    </row>
    <row r="40" spans="1:5" s="2" customFormat="1" x14ac:dyDescent="0.2">
      <c r="A40" s="120"/>
      <c r="B40" s="121"/>
      <c r="C40" s="125"/>
      <c r="D40" s="125"/>
      <c r="E40" s="126"/>
    </row>
    <row r="41" spans="1:5" s="2" customFormat="1" x14ac:dyDescent="0.2">
      <c r="A41" s="120"/>
      <c r="B41" s="121"/>
      <c r="C41" s="125"/>
      <c r="D41" s="125"/>
      <c r="E41" s="126"/>
    </row>
    <row r="42" spans="1:5" s="2" customFormat="1" x14ac:dyDescent="0.2">
      <c r="A42" s="124"/>
      <c r="B42" s="121"/>
      <c r="C42" s="125"/>
      <c r="D42" s="125"/>
      <c r="E42" s="126"/>
    </row>
    <row r="43" spans="1:5" s="2" customFormat="1" x14ac:dyDescent="0.2">
      <c r="A43" s="124"/>
      <c r="B43" s="121"/>
      <c r="C43" s="125"/>
      <c r="D43" s="125"/>
      <c r="E43" s="126"/>
    </row>
    <row r="44" spans="1:5" s="2" customFormat="1" hidden="1" x14ac:dyDescent="0.2">
      <c r="A44" s="100"/>
      <c r="B44" s="97"/>
      <c r="C44" s="101"/>
      <c r="D44" s="101"/>
      <c r="E44" s="102"/>
    </row>
    <row r="45" spans="1:5" ht="34.5" customHeight="1" x14ac:dyDescent="0.2">
      <c r="A45" s="54" t="s">
        <v>189</v>
      </c>
      <c r="B45" s="63">
        <f>SUM(B11:B44)</f>
        <v>10536.0065</v>
      </c>
      <c r="C45" s="71" t="str">
        <f>IF(SUBTOTAL(3,B11:B44)=SUBTOTAL(103,B11:B44),'Summary and sign-off'!$A$48,'Summary and sign-off'!$A$49)</f>
        <v>Check - there are no hidden rows with data</v>
      </c>
      <c r="D45" s="144" t="str">
        <f>IF('Summary and sign-off'!F59='Summary and sign-off'!F54,'Summary and sign-off'!A51,'Summary and sign-off'!A50)</f>
        <v>Check - each entry provides sufficient information</v>
      </c>
      <c r="E45" s="144"/>
    </row>
    <row r="46" spans="1:5" ht="14.1" customHeight="1" x14ac:dyDescent="0.2">
      <c r="B46" s="17"/>
      <c r="C46" s="17"/>
      <c r="D46" s="17"/>
      <c r="E46" s="17"/>
    </row>
    <row r="47" spans="1:5" x14ac:dyDescent="0.2">
      <c r="A47" s="18" t="s">
        <v>190</v>
      </c>
      <c r="B47" s="17"/>
      <c r="C47" s="17"/>
      <c r="D47" s="17"/>
      <c r="E47" s="17"/>
    </row>
    <row r="48" spans="1:5" ht="12.6" customHeight="1" x14ac:dyDescent="0.2">
      <c r="A48" s="20" t="s">
        <v>165</v>
      </c>
      <c r="B48" s="17"/>
      <c r="C48" s="17"/>
      <c r="D48" s="17"/>
      <c r="E48" s="17"/>
    </row>
    <row r="49" spans="1:6" x14ac:dyDescent="0.2">
      <c r="A49" s="20" t="s">
        <v>82</v>
      </c>
      <c r="B49" s="19"/>
      <c r="C49" s="17"/>
      <c r="D49" s="17"/>
      <c r="E49" s="17"/>
      <c r="F49" s="17"/>
    </row>
    <row r="50" spans="1:6" x14ac:dyDescent="0.2">
      <c r="A50" s="20" t="s">
        <v>179</v>
      </c>
      <c r="C50" s="17"/>
      <c r="D50" s="17"/>
      <c r="E50" s="17"/>
      <c r="F50" s="17"/>
    </row>
    <row r="51" spans="1:6" ht="12.75" customHeight="1" x14ac:dyDescent="0.2">
      <c r="A51" s="20" t="s">
        <v>180</v>
      </c>
      <c r="B51" s="25"/>
      <c r="C51" s="22"/>
      <c r="D51" s="22"/>
      <c r="E51" s="22"/>
      <c r="F51" s="22"/>
    </row>
    <row r="52" spans="1:6" x14ac:dyDescent="0.2">
      <c r="B52" s="26"/>
      <c r="C52" s="17"/>
      <c r="D52" s="17"/>
      <c r="E52" s="17"/>
    </row>
    <row r="53" spans="1:6" hidden="1" x14ac:dyDescent="0.2">
      <c r="A53" s="17"/>
      <c r="B53" s="17"/>
      <c r="C53" s="17"/>
      <c r="D53" s="17"/>
    </row>
    <row r="54" spans="1:6" ht="12.75" hidden="1" customHeight="1" x14ac:dyDescent="0.2"/>
    <row r="55" spans="1:6" hidden="1" x14ac:dyDescent="0.2">
      <c r="A55" s="17"/>
      <c r="B55" s="17"/>
      <c r="C55" s="17"/>
      <c r="D55" s="17"/>
      <c r="E55" s="17"/>
    </row>
    <row r="56" spans="1:6" hidden="1" x14ac:dyDescent="0.2">
      <c r="A56" s="17"/>
      <c r="B56" s="17"/>
      <c r="C56" s="17"/>
      <c r="D56" s="17"/>
      <c r="E56" s="17"/>
    </row>
    <row r="57" spans="1:6" hidden="1" x14ac:dyDescent="0.2">
      <c r="A57" s="17"/>
      <c r="B57" s="17"/>
      <c r="C57" s="17"/>
      <c r="D57" s="17"/>
      <c r="E57" s="17"/>
    </row>
    <row r="58" spans="1:6" hidden="1" x14ac:dyDescent="0.2">
      <c r="A58" s="17"/>
      <c r="B58" s="17"/>
      <c r="C58" s="17"/>
      <c r="D58" s="17"/>
      <c r="E58" s="17"/>
    </row>
    <row r="59" spans="1:6" hidden="1" x14ac:dyDescent="0.2">
      <c r="A59" s="17"/>
      <c r="B59" s="17"/>
      <c r="C59" s="17"/>
      <c r="D59" s="17"/>
      <c r="E59" s="17"/>
    </row>
    <row r="60" spans="1:6" x14ac:dyDescent="0.2"/>
    <row r="61" spans="1:6" x14ac:dyDescent="0.2"/>
    <row r="62" spans="1:6" x14ac:dyDescent="0.2"/>
    <row r="63" spans="1:6" x14ac:dyDescent="0.2"/>
    <row r="64" spans="1:6" x14ac:dyDescent="0.2"/>
    <row r="65" x14ac:dyDescent="0.2"/>
    <row r="66" x14ac:dyDescent="0.2"/>
    <row r="67" x14ac:dyDescent="0.2"/>
    <row r="68" x14ac:dyDescent="0.2"/>
    <row r="69" x14ac:dyDescent="0.2"/>
    <row r="70" x14ac:dyDescent="0.2"/>
    <row r="71" x14ac:dyDescent="0.2"/>
    <row r="72" x14ac:dyDescent="0.2"/>
    <row r="73" x14ac:dyDescent="0.2"/>
  </sheetData>
  <sheetProtection sheet="1" formatCells="0" insertRows="0" deleteRows="0"/>
  <mergeCells count="10">
    <mergeCell ref="D45:E45"/>
    <mergeCell ref="B6:E6"/>
    <mergeCell ref="B5:E5"/>
    <mergeCell ref="B7:E7"/>
    <mergeCell ref="A1:E1"/>
    <mergeCell ref="B2:E2"/>
    <mergeCell ref="B3:E3"/>
    <mergeCell ref="B4:E4"/>
    <mergeCell ref="A9:E9"/>
    <mergeCell ref="A8:E8"/>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44" xr:uid="{00000000-0002-0000-04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4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A43" xr:uid="{687D4BD6-8F5F-4681-B352-360D3908846F}">
      <formula1>$B$4</formula1>
      <formula2>$B$5</formula2>
    </dataValidation>
  </dataValidations>
  <printOptions gridLines="1"/>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All other expenses</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4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400-000003000000}">
          <x14:formula1>
            <xm:f>'Summary and sign-off'!$A$29:$A$30</xm:f>
          </x14:formula1>
          <xm:sqref>B7:E7</xm:sqref>
        </x14:dataValidation>
        <x14:dataValidation type="decimal" operator="greaterThan" allowBlank="1" showInputMessage="1" showErrorMessage="1" error="This cell must contain a dollar figure" xr:uid="{00000000-0002-0000-0400-000004000000}">
          <x14:formula1>
            <xm:f>'Summary and sign-off'!$A$47</xm:f>
          </x14:formula1>
          <xm:sqref>B11:B44</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8" tint="-0.249977111117893"/>
    <pageSetUpPr fitToPage="1"/>
  </sheetPr>
  <dimension ref="A1:J98"/>
  <sheetViews>
    <sheetView topLeftCell="A7" zoomScaleNormal="100" workbookViewId="0">
      <selection activeCell="A8" sqref="A8:F8"/>
    </sheetView>
  </sheetViews>
  <sheetFormatPr defaultColWidth="0" defaultRowHeight="12.75" zeroHeight="1" x14ac:dyDescent="0.2"/>
  <cols>
    <col min="1" max="1" width="35.7109375" customWidth="1"/>
    <col min="2" max="2" width="46.85546875" customWidth="1"/>
    <col min="3" max="3" width="22.140625" customWidth="1"/>
    <col min="4" max="4" width="25.42578125" customWidth="1"/>
    <col min="5" max="6" width="35.7109375" customWidth="1"/>
    <col min="7" max="7" width="38" customWidth="1"/>
    <col min="8" max="10" width="9.140625" hidden="1" customWidth="1"/>
    <col min="11" max="15" width="0" hidden="1" customWidth="1"/>
  </cols>
  <sheetData>
    <row r="1" spans="1:6" ht="26.25" customHeight="1" x14ac:dyDescent="0.2">
      <c r="A1" s="140" t="s">
        <v>191</v>
      </c>
      <c r="B1" s="140"/>
      <c r="C1" s="140"/>
      <c r="D1" s="140"/>
      <c r="E1" s="140"/>
      <c r="F1" s="140"/>
    </row>
    <row r="2" spans="1:6" ht="21" customHeight="1" x14ac:dyDescent="0.2">
      <c r="A2" s="3" t="s">
        <v>52</v>
      </c>
      <c r="B2" s="143" t="str">
        <f>'Summary and sign-off'!B2:F2</f>
        <v>WorkSafe New Zealand</v>
      </c>
      <c r="C2" s="143"/>
      <c r="D2" s="143"/>
      <c r="E2" s="143"/>
      <c r="F2" s="143"/>
    </row>
    <row r="3" spans="1:6" ht="21" customHeight="1" x14ac:dyDescent="0.2">
      <c r="A3" s="3" t="s">
        <v>114</v>
      </c>
      <c r="B3" s="143" t="str">
        <f>'Summary and sign-off'!B3:F3</f>
        <v>Phil Parkes</v>
      </c>
      <c r="C3" s="143"/>
      <c r="D3" s="143"/>
      <c r="E3" s="143"/>
      <c r="F3" s="143"/>
    </row>
    <row r="4" spans="1:6" ht="21" customHeight="1" x14ac:dyDescent="0.2">
      <c r="A4" s="3" t="s">
        <v>115</v>
      </c>
      <c r="B4" s="143">
        <f>'Summary and sign-off'!B4:F4</f>
        <v>44378</v>
      </c>
      <c r="C4" s="143"/>
      <c r="D4" s="143"/>
      <c r="E4" s="143"/>
      <c r="F4" s="143"/>
    </row>
    <row r="5" spans="1:6" ht="21" customHeight="1" x14ac:dyDescent="0.2">
      <c r="A5" s="3" t="s">
        <v>116</v>
      </c>
      <c r="B5" s="143">
        <f>'Summary and sign-off'!B5:F5</f>
        <v>44742</v>
      </c>
      <c r="C5" s="143"/>
      <c r="D5" s="143"/>
      <c r="E5" s="143"/>
      <c r="F5" s="143"/>
    </row>
    <row r="6" spans="1:6" ht="21" customHeight="1" x14ac:dyDescent="0.2">
      <c r="A6" s="3" t="s">
        <v>192</v>
      </c>
      <c r="B6" s="138" t="s">
        <v>83</v>
      </c>
      <c r="C6" s="138"/>
      <c r="D6" s="138"/>
      <c r="E6" s="138"/>
      <c r="F6" s="138"/>
    </row>
    <row r="7" spans="1:6" ht="21" customHeight="1" x14ac:dyDescent="0.2">
      <c r="A7" s="3" t="s">
        <v>58</v>
      </c>
      <c r="B7" s="138" t="s">
        <v>86</v>
      </c>
      <c r="C7" s="138"/>
      <c r="D7" s="138"/>
      <c r="E7" s="138"/>
      <c r="F7" s="138"/>
    </row>
    <row r="8" spans="1:6" ht="36" customHeight="1" x14ac:dyDescent="0.2">
      <c r="A8" s="147" t="s">
        <v>193</v>
      </c>
      <c r="B8" s="147"/>
      <c r="C8" s="147"/>
      <c r="D8" s="147"/>
      <c r="E8" s="147"/>
      <c r="F8" s="147"/>
    </row>
    <row r="9" spans="1:6" ht="36" customHeight="1" x14ac:dyDescent="0.2">
      <c r="A9" s="155" t="s">
        <v>194</v>
      </c>
      <c r="B9" s="156"/>
      <c r="C9" s="156"/>
      <c r="D9" s="156"/>
      <c r="E9" s="156"/>
      <c r="F9" s="156"/>
    </row>
    <row r="10" spans="1:6" ht="39" customHeight="1" x14ac:dyDescent="0.2">
      <c r="A10" s="24" t="s">
        <v>121</v>
      </c>
      <c r="B10" s="114" t="s">
        <v>195</v>
      </c>
      <c r="C10" s="114" t="s">
        <v>196</v>
      </c>
      <c r="D10" s="114" t="s">
        <v>197</v>
      </c>
      <c r="E10" s="114" t="s">
        <v>198</v>
      </c>
      <c r="F10" s="114" t="s">
        <v>199</v>
      </c>
    </row>
    <row r="11" spans="1:6" s="2" customFormat="1" hidden="1" x14ac:dyDescent="0.2">
      <c r="A11" s="96"/>
      <c r="B11" s="101"/>
      <c r="C11" s="103"/>
      <c r="D11" s="101"/>
      <c r="E11" s="104"/>
      <c r="F11" s="102"/>
    </row>
    <row r="12" spans="1:6" s="2" customFormat="1" x14ac:dyDescent="0.2">
      <c r="A12" s="120"/>
      <c r="B12" s="135" t="s">
        <v>200</v>
      </c>
      <c r="C12" s="128"/>
      <c r="D12" s="127"/>
      <c r="E12" s="129"/>
      <c r="F12" s="130"/>
    </row>
    <row r="13" spans="1:6" s="2" customFormat="1" ht="25.5" x14ac:dyDescent="0.2">
      <c r="A13" s="120">
        <v>44522</v>
      </c>
      <c r="B13" s="136" t="s">
        <v>201</v>
      </c>
      <c r="C13" s="128" t="s">
        <v>100</v>
      </c>
      <c r="D13" s="127" t="s">
        <v>202</v>
      </c>
      <c r="E13" s="129" t="s">
        <v>95</v>
      </c>
      <c r="F13" s="130" t="s">
        <v>203</v>
      </c>
    </row>
    <row r="14" spans="1:6" s="2" customFormat="1" ht="51" x14ac:dyDescent="0.2">
      <c r="A14" s="120">
        <v>44627</v>
      </c>
      <c r="B14" s="127" t="s">
        <v>204</v>
      </c>
      <c r="C14" s="128" t="s">
        <v>100</v>
      </c>
      <c r="D14" s="127" t="s">
        <v>205</v>
      </c>
      <c r="E14" s="129" t="s">
        <v>96</v>
      </c>
      <c r="F14" s="130" t="s">
        <v>206</v>
      </c>
    </row>
    <row r="15" spans="1:6" s="2" customFormat="1" ht="38.25" x14ac:dyDescent="0.2">
      <c r="A15" s="120">
        <v>44714</v>
      </c>
      <c r="B15" s="127" t="s">
        <v>207</v>
      </c>
      <c r="C15" s="128" t="s">
        <v>100</v>
      </c>
      <c r="D15" s="127" t="s">
        <v>208</v>
      </c>
      <c r="E15" s="129"/>
      <c r="F15" s="130" t="s">
        <v>209</v>
      </c>
    </row>
    <row r="16" spans="1:6" s="2" customFormat="1" x14ac:dyDescent="0.2">
      <c r="A16" s="120"/>
      <c r="B16" s="127"/>
      <c r="C16" s="128"/>
      <c r="D16" s="127"/>
      <c r="E16" s="129"/>
      <c r="F16" s="130"/>
    </row>
    <row r="17" spans="1:6" s="2" customFormat="1" ht="63.75" x14ac:dyDescent="0.2">
      <c r="A17" s="120"/>
      <c r="B17" s="135" t="s">
        <v>210</v>
      </c>
      <c r="C17" s="128"/>
      <c r="D17" s="127"/>
      <c r="E17" s="129"/>
      <c r="F17" s="130"/>
    </row>
    <row r="18" spans="1:6" s="2" customFormat="1" x14ac:dyDescent="0.2">
      <c r="A18" s="120">
        <v>44383</v>
      </c>
      <c r="B18" s="127" t="s">
        <v>211</v>
      </c>
      <c r="C18" s="128" t="s">
        <v>101</v>
      </c>
      <c r="D18" s="127" t="s">
        <v>212</v>
      </c>
      <c r="E18" s="129" t="s">
        <v>95</v>
      </c>
      <c r="F18" s="130"/>
    </row>
    <row r="19" spans="1:6" s="2" customFormat="1" x14ac:dyDescent="0.2">
      <c r="A19" s="120">
        <v>44384</v>
      </c>
      <c r="B19" s="127" t="s">
        <v>213</v>
      </c>
      <c r="C19" s="128" t="s">
        <v>101</v>
      </c>
      <c r="D19" s="127" t="s">
        <v>214</v>
      </c>
      <c r="E19" s="129" t="s">
        <v>95</v>
      </c>
      <c r="F19" s="130"/>
    </row>
    <row r="20" spans="1:6" s="2" customFormat="1" x14ac:dyDescent="0.2">
      <c r="A20" s="120">
        <v>44385</v>
      </c>
      <c r="B20" s="127" t="s">
        <v>215</v>
      </c>
      <c r="C20" s="128" t="s">
        <v>101</v>
      </c>
      <c r="D20" s="127" t="s">
        <v>212</v>
      </c>
      <c r="E20" s="129" t="s">
        <v>95</v>
      </c>
      <c r="F20" s="130"/>
    </row>
    <row r="21" spans="1:6" s="2" customFormat="1" x14ac:dyDescent="0.2">
      <c r="A21" s="120">
        <v>44385</v>
      </c>
      <c r="B21" s="127" t="s">
        <v>216</v>
      </c>
      <c r="C21" s="128" t="s">
        <v>101</v>
      </c>
      <c r="D21" s="127" t="s">
        <v>217</v>
      </c>
      <c r="E21" s="129" t="s">
        <v>95</v>
      </c>
      <c r="F21" s="130"/>
    </row>
    <row r="22" spans="1:6" s="2" customFormat="1" x14ac:dyDescent="0.2">
      <c r="A22" s="120">
        <v>44407</v>
      </c>
      <c r="B22" s="127" t="s">
        <v>218</v>
      </c>
      <c r="C22" s="128" t="s">
        <v>101</v>
      </c>
      <c r="D22" s="127" t="s">
        <v>219</v>
      </c>
      <c r="E22" s="129" t="s">
        <v>95</v>
      </c>
      <c r="F22" s="130"/>
    </row>
    <row r="23" spans="1:6" s="2" customFormat="1" x14ac:dyDescent="0.2">
      <c r="A23" s="120">
        <v>44412</v>
      </c>
      <c r="B23" s="127" t="s">
        <v>220</v>
      </c>
      <c r="C23" s="128" t="s">
        <v>101</v>
      </c>
      <c r="D23" s="127" t="s">
        <v>212</v>
      </c>
      <c r="E23" s="129" t="s">
        <v>95</v>
      </c>
      <c r="F23" s="130"/>
    </row>
    <row r="24" spans="1:6" s="2" customFormat="1" ht="25.5" x14ac:dyDescent="0.2">
      <c r="A24" s="120">
        <v>44475</v>
      </c>
      <c r="B24" s="127" t="s">
        <v>221</v>
      </c>
      <c r="C24" s="128" t="s">
        <v>100</v>
      </c>
      <c r="D24" s="127" t="s">
        <v>222</v>
      </c>
      <c r="E24" s="129" t="s">
        <v>95</v>
      </c>
      <c r="F24" s="130" t="s">
        <v>223</v>
      </c>
    </row>
    <row r="25" spans="1:6" s="2" customFormat="1" x14ac:dyDescent="0.2">
      <c r="A25" s="120">
        <v>44462</v>
      </c>
      <c r="B25" s="127" t="s">
        <v>224</v>
      </c>
      <c r="C25" s="128" t="s">
        <v>100</v>
      </c>
      <c r="D25" s="127" t="s">
        <v>212</v>
      </c>
      <c r="E25" s="129" t="s">
        <v>95</v>
      </c>
      <c r="F25" s="130"/>
    </row>
    <row r="26" spans="1:6" s="2" customFormat="1" x14ac:dyDescent="0.2">
      <c r="A26" s="120">
        <v>44509</v>
      </c>
      <c r="B26" s="127" t="s">
        <v>211</v>
      </c>
      <c r="C26" s="128" t="s">
        <v>100</v>
      </c>
      <c r="D26" s="127" t="s">
        <v>212</v>
      </c>
      <c r="E26" s="129" t="s">
        <v>95</v>
      </c>
      <c r="F26" s="130"/>
    </row>
    <row r="27" spans="1:6" s="2" customFormat="1" x14ac:dyDescent="0.2">
      <c r="A27" s="120">
        <v>44532</v>
      </c>
      <c r="B27" s="127" t="s">
        <v>225</v>
      </c>
      <c r="C27" s="128" t="s">
        <v>101</v>
      </c>
      <c r="D27" s="127" t="s">
        <v>226</v>
      </c>
      <c r="E27" s="129" t="s">
        <v>95</v>
      </c>
      <c r="F27" s="130"/>
    </row>
    <row r="28" spans="1:6" s="2" customFormat="1" x14ac:dyDescent="0.2">
      <c r="A28" s="120">
        <v>44536</v>
      </c>
      <c r="B28" s="127" t="s">
        <v>227</v>
      </c>
      <c r="C28" s="128" t="s">
        <v>101</v>
      </c>
      <c r="D28" s="127" t="s">
        <v>219</v>
      </c>
      <c r="E28" s="129" t="s">
        <v>95</v>
      </c>
      <c r="F28" s="130"/>
    </row>
    <row r="29" spans="1:6" s="2" customFormat="1" x14ac:dyDescent="0.2">
      <c r="A29" s="120">
        <v>44578</v>
      </c>
      <c r="B29" s="127" t="s">
        <v>216</v>
      </c>
      <c r="C29" s="128" t="s">
        <v>100</v>
      </c>
      <c r="D29" s="127" t="s">
        <v>212</v>
      </c>
      <c r="E29" s="129" t="s">
        <v>95</v>
      </c>
      <c r="F29" s="130"/>
    </row>
    <row r="30" spans="1:6" s="2" customFormat="1" ht="25.5" x14ac:dyDescent="0.2">
      <c r="A30" s="120">
        <v>44581</v>
      </c>
      <c r="B30" s="127" t="s">
        <v>228</v>
      </c>
      <c r="C30" s="128" t="s">
        <v>100</v>
      </c>
      <c r="D30" s="127" t="s">
        <v>229</v>
      </c>
      <c r="E30" s="129" t="s">
        <v>95</v>
      </c>
      <c r="F30" s="130" t="s">
        <v>223</v>
      </c>
    </row>
    <row r="31" spans="1:6" s="2" customFormat="1" ht="25.5" x14ac:dyDescent="0.2">
      <c r="A31" s="120">
        <v>44587</v>
      </c>
      <c r="B31" s="127" t="s">
        <v>230</v>
      </c>
      <c r="C31" s="128" t="s">
        <v>101</v>
      </c>
      <c r="D31" s="127" t="s">
        <v>231</v>
      </c>
      <c r="E31" s="129" t="s">
        <v>95</v>
      </c>
      <c r="F31" s="130"/>
    </row>
    <row r="32" spans="1:6" s="2" customFormat="1" x14ac:dyDescent="0.2">
      <c r="A32" s="120">
        <v>44592</v>
      </c>
      <c r="B32" s="127" t="s">
        <v>232</v>
      </c>
      <c r="C32" s="128" t="s">
        <v>101</v>
      </c>
      <c r="D32" s="127" t="s">
        <v>212</v>
      </c>
      <c r="E32" s="129" t="s">
        <v>95</v>
      </c>
      <c r="F32" s="130"/>
    </row>
    <row r="33" spans="1:7" s="2" customFormat="1" x14ac:dyDescent="0.2">
      <c r="A33" s="120">
        <v>44606</v>
      </c>
      <c r="B33" s="127" t="s">
        <v>233</v>
      </c>
      <c r="C33" s="128" t="s">
        <v>101</v>
      </c>
      <c r="D33" s="127" t="s">
        <v>214</v>
      </c>
      <c r="E33" s="129" t="s">
        <v>95</v>
      </c>
      <c r="F33" s="130"/>
    </row>
    <row r="34" spans="1:7" s="2" customFormat="1" x14ac:dyDescent="0.2">
      <c r="A34" s="120">
        <v>44608</v>
      </c>
      <c r="B34" s="127" t="s">
        <v>234</v>
      </c>
      <c r="C34" s="128" t="s">
        <v>101</v>
      </c>
      <c r="D34" s="127" t="s">
        <v>219</v>
      </c>
      <c r="E34" s="129" t="s">
        <v>95</v>
      </c>
      <c r="F34" s="130"/>
    </row>
    <row r="35" spans="1:7" s="2" customFormat="1" x14ac:dyDescent="0.2">
      <c r="A35" s="120">
        <v>44615</v>
      </c>
      <c r="B35" s="127" t="s">
        <v>235</v>
      </c>
      <c r="C35" s="128" t="s">
        <v>101</v>
      </c>
      <c r="D35" s="127" t="s">
        <v>212</v>
      </c>
      <c r="E35" s="129" t="s">
        <v>95</v>
      </c>
      <c r="F35" s="130"/>
    </row>
    <row r="36" spans="1:7" s="2" customFormat="1" x14ac:dyDescent="0.2">
      <c r="A36" s="120">
        <v>44630</v>
      </c>
      <c r="B36" s="127" t="s">
        <v>236</v>
      </c>
      <c r="C36" s="128" t="s">
        <v>100</v>
      </c>
      <c r="D36" s="127" t="s">
        <v>237</v>
      </c>
      <c r="E36" s="129" t="s">
        <v>95</v>
      </c>
      <c r="F36" s="130"/>
    </row>
    <row r="37" spans="1:7" s="2" customFormat="1" x14ac:dyDescent="0.2">
      <c r="A37" s="120">
        <v>44636</v>
      </c>
      <c r="B37" s="127" t="s">
        <v>238</v>
      </c>
      <c r="C37" s="128" t="s">
        <v>101</v>
      </c>
      <c r="D37" s="127" t="s">
        <v>212</v>
      </c>
      <c r="E37" s="129" t="s">
        <v>95</v>
      </c>
      <c r="F37" s="130"/>
    </row>
    <row r="38" spans="1:7" s="2" customFormat="1" x14ac:dyDescent="0.2">
      <c r="A38" s="120">
        <v>44663</v>
      </c>
      <c r="B38" s="127" t="s">
        <v>213</v>
      </c>
      <c r="C38" s="128" t="s">
        <v>101</v>
      </c>
      <c r="D38" s="127" t="s">
        <v>214</v>
      </c>
      <c r="E38" s="129" t="s">
        <v>95</v>
      </c>
      <c r="F38" s="130"/>
    </row>
    <row r="39" spans="1:7" s="2" customFormat="1" x14ac:dyDescent="0.2">
      <c r="A39" s="120">
        <v>44692</v>
      </c>
      <c r="B39" s="127" t="s">
        <v>239</v>
      </c>
      <c r="C39" s="128" t="s">
        <v>101</v>
      </c>
      <c r="D39" s="127" t="s">
        <v>240</v>
      </c>
      <c r="E39" s="129" t="s">
        <v>95</v>
      </c>
      <c r="F39" s="130"/>
    </row>
    <row r="40" spans="1:7" s="2" customFormat="1" x14ac:dyDescent="0.2">
      <c r="A40" s="120">
        <v>44694</v>
      </c>
      <c r="B40" s="127" t="s">
        <v>241</v>
      </c>
      <c r="C40" s="128" t="s">
        <v>101</v>
      </c>
      <c r="D40" s="127" t="s">
        <v>242</v>
      </c>
      <c r="E40" s="129" t="s">
        <v>95</v>
      </c>
      <c r="F40" s="130"/>
    </row>
    <row r="41" spans="1:7" s="2" customFormat="1" x14ac:dyDescent="0.2">
      <c r="A41" s="120">
        <v>44713</v>
      </c>
      <c r="B41" s="127" t="s">
        <v>213</v>
      </c>
      <c r="C41" s="128" t="s">
        <v>101</v>
      </c>
      <c r="D41" s="127" t="s">
        <v>214</v>
      </c>
      <c r="E41" s="129" t="s">
        <v>95</v>
      </c>
      <c r="F41" s="130"/>
    </row>
    <row r="42" spans="1:7" s="2" customFormat="1" x14ac:dyDescent="0.2">
      <c r="A42" s="120"/>
      <c r="B42" s="127"/>
      <c r="C42" s="128"/>
      <c r="D42" s="127"/>
      <c r="E42" s="129"/>
      <c r="F42" s="130"/>
    </row>
    <row r="43" spans="1:7" s="2" customFormat="1" hidden="1" x14ac:dyDescent="0.2">
      <c r="A43" s="96"/>
      <c r="B43" s="101"/>
      <c r="C43" s="103"/>
      <c r="D43" s="101"/>
      <c r="E43" s="104"/>
      <c r="F43" s="102"/>
    </row>
    <row r="44" spans="1:7" ht="34.5" customHeight="1" x14ac:dyDescent="0.2">
      <c r="A44" s="115" t="s">
        <v>243</v>
      </c>
      <c r="B44" s="116" t="s">
        <v>244</v>
      </c>
      <c r="C44" s="117">
        <f>C45+C46</f>
        <v>27</v>
      </c>
      <c r="D44" s="118" t="str">
        <f>IF(SUBTOTAL(3,C11:C43)=SUBTOTAL(103,C11:C43),'Summary and sign-off'!$A$48,'Summary and sign-off'!$A$49)</f>
        <v>Check - there are no hidden rows with data</v>
      </c>
      <c r="E44" s="144" t="str">
        <f>IF('Summary and sign-off'!F60='Summary and sign-off'!F54,'Summary and sign-off'!A52,'Summary and sign-off'!A50)</f>
        <v>Not all lines have an entry for "Description", "Was the gift accepted?" and "Estimated value in NZ$"</v>
      </c>
      <c r="F44" s="144"/>
      <c r="G44" s="2"/>
    </row>
    <row r="45" spans="1:7" ht="25.5" customHeight="1" x14ac:dyDescent="0.25">
      <c r="A45" s="55"/>
      <c r="B45" s="56" t="s">
        <v>100</v>
      </c>
      <c r="C45" s="57">
        <f>COUNTIF(C11:C43,'Summary and sign-off'!A45)</f>
        <v>9</v>
      </c>
      <c r="D45" s="14"/>
      <c r="E45" s="15"/>
      <c r="F45" s="16"/>
    </row>
    <row r="46" spans="1:7" ht="25.5" customHeight="1" x14ac:dyDescent="0.25">
      <c r="A46" s="55"/>
      <c r="B46" s="56" t="s">
        <v>101</v>
      </c>
      <c r="C46" s="57">
        <f>COUNTIF(C11:C43,'Summary and sign-off'!A46)</f>
        <v>18</v>
      </c>
      <c r="D46" s="14"/>
      <c r="E46" s="15"/>
      <c r="F46" s="16"/>
    </row>
    <row r="47" spans="1:7" x14ac:dyDescent="0.2">
      <c r="A47" s="17"/>
      <c r="B47" s="18"/>
      <c r="C47" s="17"/>
      <c r="D47" s="19"/>
      <c r="E47" s="19"/>
      <c r="F47" s="17"/>
    </row>
    <row r="48" spans="1:7" x14ac:dyDescent="0.2">
      <c r="A48" s="18" t="s">
        <v>190</v>
      </c>
      <c r="B48" s="18"/>
      <c r="C48" s="18"/>
      <c r="D48" s="18"/>
      <c r="E48" s="18"/>
      <c r="F48" s="18"/>
    </row>
    <row r="49" spans="1:6" ht="12.6" customHeight="1" x14ac:dyDescent="0.2">
      <c r="A49" s="20" t="s">
        <v>165</v>
      </c>
      <c r="B49" s="17"/>
      <c r="C49" s="17"/>
      <c r="D49" s="17"/>
      <c r="E49" s="17"/>
    </row>
    <row r="50" spans="1:6" x14ac:dyDescent="0.2">
      <c r="A50" s="20" t="s">
        <v>82</v>
      </c>
      <c r="B50" s="19"/>
      <c r="C50" s="17"/>
      <c r="D50" s="17"/>
      <c r="E50" s="17"/>
      <c r="F50" s="17"/>
    </row>
    <row r="51" spans="1:6" x14ac:dyDescent="0.2">
      <c r="A51" s="20" t="s">
        <v>245</v>
      </c>
      <c r="B51" s="21"/>
      <c r="C51" s="21"/>
      <c r="D51" s="21"/>
      <c r="E51" s="21"/>
      <c r="F51" s="21"/>
    </row>
    <row r="52" spans="1:6" ht="12.75" customHeight="1" x14ac:dyDescent="0.2">
      <c r="A52" s="20" t="s">
        <v>246</v>
      </c>
      <c r="B52" s="17"/>
      <c r="C52" s="17"/>
      <c r="D52" s="17"/>
      <c r="E52" s="17"/>
      <c r="F52" s="17"/>
    </row>
    <row r="53" spans="1:6" ht="12.95" customHeight="1" x14ac:dyDescent="0.2">
      <c r="A53" s="20" t="s">
        <v>247</v>
      </c>
      <c r="B53" s="17"/>
      <c r="C53" s="17"/>
      <c r="D53" s="17"/>
      <c r="E53" s="17"/>
      <c r="F53" s="17"/>
    </row>
    <row r="54" spans="1:6" x14ac:dyDescent="0.2">
      <c r="A54" s="20" t="s">
        <v>248</v>
      </c>
      <c r="C54" s="17"/>
      <c r="D54" s="17"/>
      <c r="E54" s="17"/>
      <c r="F54" s="17"/>
    </row>
    <row r="55" spans="1:6" ht="12.75" customHeight="1" x14ac:dyDescent="0.2">
      <c r="A55" s="20" t="s">
        <v>180</v>
      </c>
      <c r="B55" s="20"/>
      <c r="C55" s="22"/>
      <c r="D55" s="22"/>
      <c r="E55" s="22"/>
      <c r="F55" s="22"/>
    </row>
    <row r="56" spans="1:6" ht="12.75" customHeight="1" x14ac:dyDescent="0.2">
      <c r="A56" s="20"/>
      <c r="B56" s="20"/>
      <c r="C56" s="22"/>
      <c r="D56" s="22"/>
      <c r="E56" s="22"/>
      <c r="F56" s="22"/>
    </row>
    <row r="57" spans="1:6" ht="12.75" hidden="1" customHeight="1" x14ac:dyDescent="0.2">
      <c r="A57" s="20"/>
      <c r="B57" s="20"/>
      <c r="C57" s="22"/>
      <c r="D57" s="22"/>
      <c r="E57" s="22"/>
      <c r="F57" s="22"/>
    </row>
    <row r="58" spans="1:6" x14ac:dyDescent="0.2"/>
    <row r="59" spans="1:6" x14ac:dyDescent="0.2"/>
    <row r="60" spans="1:6" hidden="1" x14ac:dyDescent="0.2">
      <c r="A60" s="18"/>
      <c r="B60" s="18"/>
      <c r="C60" s="18"/>
      <c r="D60" s="18"/>
      <c r="E60" s="18"/>
      <c r="F60" s="18"/>
    </row>
    <row r="61" spans="1:6" hidden="1" x14ac:dyDescent="0.2">
      <c r="A61" s="18"/>
      <c r="B61" s="18"/>
      <c r="C61" s="18"/>
      <c r="D61" s="18"/>
      <c r="E61" s="18"/>
      <c r="F61" s="18"/>
    </row>
    <row r="62" spans="1:6" hidden="1" x14ac:dyDescent="0.2">
      <c r="A62" s="18"/>
      <c r="B62" s="18"/>
      <c r="C62" s="18"/>
      <c r="D62" s="18"/>
      <c r="E62" s="18"/>
      <c r="F62" s="18"/>
    </row>
    <row r="63" spans="1:6" hidden="1" x14ac:dyDescent="0.2">
      <c r="A63" s="18"/>
      <c r="B63" s="18"/>
      <c r="C63" s="18"/>
      <c r="D63" s="18"/>
      <c r="E63" s="18"/>
      <c r="F63" s="18"/>
    </row>
    <row r="64" spans="1:6" hidden="1" x14ac:dyDescent="0.2">
      <c r="A64" s="18"/>
      <c r="B64" s="18"/>
      <c r="C64" s="18"/>
      <c r="D64" s="18"/>
      <c r="E64" s="18"/>
      <c r="F64" s="18"/>
    </row>
    <row r="65" x14ac:dyDescent="0.2"/>
    <row r="66" x14ac:dyDescent="0.2"/>
    <row r="67" x14ac:dyDescent="0.2"/>
    <row r="68" x14ac:dyDescent="0.2"/>
    <row r="69" x14ac:dyDescent="0.2"/>
    <row r="70" x14ac:dyDescent="0.2"/>
    <row r="71" x14ac:dyDescent="0.2"/>
    <row r="72" x14ac:dyDescent="0.2"/>
    <row r="73" x14ac:dyDescent="0.2"/>
    <row r="74" x14ac:dyDescent="0.2"/>
    <row r="75" x14ac:dyDescent="0.2"/>
    <row r="76" x14ac:dyDescent="0.2"/>
    <row r="77" x14ac:dyDescent="0.2"/>
    <row r="78" x14ac:dyDescent="0.2"/>
    <row r="79" x14ac:dyDescent="0.2"/>
    <row r="80" x14ac:dyDescent="0.2"/>
    <row r="81" x14ac:dyDescent="0.2"/>
    <row r="82" x14ac:dyDescent="0.2"/>
    <row r="83" x14ac:dyDescent="0.2"/>
    <row r="84" x14ac:dyDescent="0.2"/>
    <row r="85" x14ac:dyDescent="0.2"/>
    <row r="86" x14ac:dyDescent="0.2"/>
    <row r="87" x14ac:dyDescent="0.2"/>
    <row r="90" x14ac:dyDescent="0.2"/>
    <row r="91" x14ac:dyDescent="0.2"/>
    <row r="92" x14ac:dyDescent="0.2"/>
    <row r="93" x14ac:dyDescent="0.2"/>
    <row r="94" x14ac:dyDescent="0.2"/>
    <row r="95" x14ac:dyDescent="0.2"/>
    <row r="96" x14ac:dyDescent="0.2"/>
    <row r="97" x14ac:dyDescent="0.2"/>
    <row r="98" x14ac:dyDescent="0.2"/>
  </sheetData>
  <sheetProtection sheet="1" formatCells="0" insertRows="0" deleteRows="0"/>
  <dataConsolidate/>
  <mergeCells count="10">
    <mergeCell ref="E44:F44"/>
    <mergeCell ref="A8:F8"/>
    <mergeCell ref="A1:F1"/>
    <mergeCell ref="A9:F9"/>
    <mergeCell ref="B2:F2"/>
    <mergeCell ref="B3:F3"/>
    <mergeCell ref="B4:F4"/>
    <mergeCell ref="B7:F7"/>
    <mergeCell ref="B5:F5"/>
    <mergeCell ref="B6:F6"/>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43" xr:uid="{00000000-0002-0000-05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5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A42" xr:uid="{E2AC63DE-68EE-4701-85B3-49225E7647B2}">
      <formula1>$B$4</formula1>
      <formula2>$B$5</formula2>
    </dataValidation>
  </dataValidations>
  <printOptions gridLines="1"/>
  <pageMargins left="0.70866141732283472" right="0.70866141732283472" top="0.74803149606299213" bottom="0.74803149606299213" header="0.31496062992125984" footer="0.31496062992125984"/>
  <pageSetup paperSize="9" scale="66" fitToHeight="0" orientation="landscape" r:id="rId1"/>
  <headerFooter alignWithMargins="0">
    <oddFooter>&amp;LCE Expense Disclosure Workbook 2018&amp;RWorksheet - Gifts and benefits</oddFooter>
  </headerFooter>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500-000004000000}">
          <x14:formula1>
            <xm:f>'Summary and sign-off'!$A$27:$A$28</xm:f>
          </x14:formula1>
          <xm:sqref>B6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500-000005000000}">
          <x14:formula1>
            <xm:f>'Summary and sign-off'!$A$29:$A$30</xm:f>
          </x14:formula1>
          <xm:sqref>B7:F7</xm:sqref>
        </x14:dataValidation>
        <x14:dataValidation type="list" allowBlank="1" showInputMessage="1" showErrorMessage="1" error="Use the drop down list (at the right of the cell)" xr:uid="{00000000-0002-0000-0500-000002000000}">
          <x14:formula1>
            <xm:f>'Summary and sign-off'!$A$45:$A$46</xm:f>
          </x14:formula1>
          <xm:sqref>C11:C43</xm:sqref>
        </x14:dataValidation>
        <x14:dataValidation type="list" errorStyle="information" operator="greaterThan" allowBlank="1" showInputMessage="1" prompt="Provide specific $ value if possible" xr:uid="{00000000-0002-0000-0500-000003000000}">
          <x14:formula1>
            <xm:f>'Summary and sign-off'!$A$39:$A$44</xm:f>
          </x14:formula1>
          <xm:sqref>E11:E43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CA59C6-ABEC-4EAE-B293-10A1A5D3D572}">
  <dimension ref="A1"/>
  <sheetViews>
    <sheetView workbookViewId="0"/>
  </sheetViews>
  <sheetFormatPr defaultRowHeight="12.75" x14ac:dyDescent="0.2"/>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e5581ef7-4608-4028-92fb-0b7b15a4fe7f">
      <UserInfo>
        <DisplayName>Mark Coates</DisplayName>
        <AccountId>87</AccountId>
        <AccountType/>
      </UserInfo>
      <UserInfo>
        <DisplayName>Marie Lindsay</DisplayName>
        <AccountId>157</AccountId>
        <AccountType/>
      </UserInfo>
      <UserInfo>
        <DisplayName>Lisa Kinloch</DisplayName>
        <AccountId>52</AccountId>
        <AccountType/>
      </UserInfo>
      <UserInfo>
        <DisplayName>Sarnia Doney</DisplayName>
        <AccountId>317</AccountId>
        <AccountType/>
      </UserInfo>
      <UserInfo>
        <DisplayName>Phil Parkes</DisplayName>
        <AccountId>110</AccountId>
        <AccountType/>
      </UserInfo>
      <UserInfo>
        <DisplayName>Ross Wilson</DisplayName>
        <AccountId>889</AccountId>
        <AccountType/>
      </UserInfo>
      <UserInfo>
        <DisplayName>Braden Sloper</DisplayName>
        <AccountId>169</AccountId>
        <AccountType/>
      </UserInfo>
      <UserInfo>
        <DisplayName>Venise Comfort</DisplayName>
        <AccountId>224</AccountId>
        <AccountType/>
      </UserInfo>
      <UserInfo>
        <DisplayName>Niska Steele</DisplayName>
        <AccountId>65</AccountId>
        <AccountType/>
      </UserInfo>
    </SharedWithUsers>
    <lcf76f155ced4ddcb4097134ff3c332f xmlns="e8ce04af-6bf1-4460-a950-61b1541cc0c1">
      <Terms xmlns="http://schemas.microsoft.com/office/infopath/2007/PartnerControls"/>
    </lcf76f155ced4ddcb4097134ff3c332f>
    <TaxCatchAll xmlns="e5581ef7-4608-4028-92fb-0b7b15a4fe7f"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F3B8E1B1884EA4CBE83CA2A16759DCE" ma:contentTypeVersion="17" ma:contentTypeDescription="Create a new document." ma:contentTypeScope="" ma:versionID="bdbd50bbaf1bee27eedef5ac09a5c30b">
  <xsd:schema xmlns:xsd="http://www.w3.org/2001/XMLSchema" xmlns:xs="http://www.w3.org/2001/XMLSchema" xmlns:p="http://schemas.microsoft.com/office/2006/metadata/properties" xmlns:ns2="e5581ef7-4608-4028-92fb-0b7b15a4fe7f" xmlns:ns3="e8ce04af-6bf1-4460-a950-61b1541cc0c1" targetNamespace="http://schemas.microsoft.com/office/2006/metadata/properties" ma:root="true" ma:fieldsID="2b109e3fba644aff7bf9ae17b0f3ddd7" ns2:_="" ns3:_="">
    <xsd:import namespace="e5581ef7-4608-4028-92fb-0b7b15a4fe7f"/>
    <xsd:import namespace="e8ce04af-6bf1-4460-a950-61b1541cc0c1"/>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Location"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5581ef7-4608-4028-92fb-0b7b15a4fe7f"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38c0654c-05db-43d2-83f2-43217d7961e8}" ma:internalName="TaxCatchAll" ma:showField="CatchAllData" ma:web="e5581ef7-4608-4028-92fb-0b7b15a4fe7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8ce04af-6bf1-4460-a950-61b1541cc0c1"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16722be4-e0c1-4a72-933b-7a5f66d11d4d"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C6A401E-B983-48F3-ADF0-8594D7EE483B}">
  <ds:schemaRefs>
    <ds:schemaRef ds:uri="http://schemas.microsoft.com/sharepoint/v3/contenttype/forms"/>
  </ds:schemaRefs>
</ds:datastoreItem>
</file>

<file path=customXml/itemProps2.xml><?xml version="1.0" encoding="utf-8"?>
<ds:datastoreItem xmlns:ds="http://schemas.openxmlformats.org/officeDocument/2006/customXml" ds:itemID="{F579D7F4-D0D7-4BCB-BBEA-E7C37A64913E}">
  <ds:schemaRefs>
    <ds:schemaRef ds:uri="http://schemas.microsoft.com/office/2006/metadata/properties"/>
    <ds:schemaRef ds:uri="http://schemas.microsoft.com/office/infopath/2007/PartnerControls"/>
    <ds:schemaRef ds:uri="e5581ef7-4608-4028-92fb-0b7b15a4fe7f"/>
    <ds:schemaRef ds:uri="e8ce04af-6bf1-4460-a950-61b1541cc0c1"/>
  </ds:schemaRefs>
</ds:datastoreItem>
</file>

<file path=customXml/itemProps3.xml><?xml version="1.0" encoding="utf-8"?>
<ds:datastoreItem xmlns:ds="http://schemas.openxmlformats.org/officeDocument/2006/customXml" ds:itemID="{E10D9BCA-E879-4A4D-8D8E-DD1DE066957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5581ef7-4608-4028-92fb-0b7b15a4fe7f"/>
    <ds:schemaRef ds:uri="e8ce04af-6bf1-4460-a950-61b1541cc0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6</vt:i4>
      </vt:variant>
    </vt:vector>
  </HeadingPairs>
  <TitlesOfParts>
    <vt:vector size="13" baseType="lpstr">
      <vt:lpstr>Guidance for agencies</vt:lpstr>
      <vt:lpstr>Summary and sign-off</vt:lpstr>
      <vt:lpstr>Travel</vt:lpstr>
      <vt:lpstr>Hospitality</vt:lpstr>
      <vt:lpstr>All other expenses</vt:lpstr>
      <vt:lpstr>Gifts and benefits</vt:lpstr>
      <vt:lpstr>Sheet1</vt:lpstr>
      <vt:lpstr>'All other expenses'!Print_Area</vt:lpstr>
      <vt:lpstr>'Gifts and benefits'!Print_Area</vt:lpstr>
      <vt:lpstr>'Guidance for agencies'!Print_Area</vt:lpstr>
      <vt:lpstr>Hospitality!Print_Area</vt:lpstr>
      <vt:lpstr>'Summary and sign-off'!Print_Area</vt:lpstr>
      <vt:lpstr>Travel!Print_Area</vt:lpstr>
    </vt:vector>
  </TitlesOfParts>
  <Manager/>
  <Company>SSC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CE-Expense-Disclosure-Workbook-2018</dc:title>
  <dc:subject/>
  <dc:creator>mortensenm</dc:creator>
  <cp:keywords/>
  <dc:description>Version 7 - for review by SIT - ready 2/10/18</dc:description>
  <cp:lastModifiedBy>Hayley Weel</cp:lastModifiedBy>
  <cp:revision/>
  <dcterms:created xsi:type="dcterms:W3CDTF">2010-10-17T20:59:02Z</dcterms:created>
  <dcterms:modified xsi:type="dcterms:W3CDTF">2022-07-27T22:39:55Z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0x010100BF3B8E1B1884EA4CBE83CA2A16759DCE</vt:lpwstr>
  </property>
  <property fmtid="{D5CDD505-2E9C-101B-9397-08002B2CF9AE}" pid="3" name="Modified_x0020_By">
    <vt:lpwstr/>
  </property>
  <property fmtid="{D5CDD505-2E9C-101B-9397-08002B2CF9AE}" pid="4" name="Created By">
    <vt:lpwstr/>
  </property>
  <property fmtid="{D5CDD505-2E9C-101B-9397-08002B2CF9AE}" pid="5" name="Modified By">
    <vt:lpwstr/>
  </property>
  <property fmtid="{D5CDD505-2E9C-101B-9397-08002B2CF9AE}" pid="6" name="Created_x0020_By">
    <vt:lpwstr/>
  </property>
  <property fmtid="{D5CDD505-2E9C-101B-9397-08002B2CF9AE}" pid="7" name="AuthorIds_UIVersion_3585">
    <vt:lpwstr>122</vt:lpwstr>
  </property>
  <property fmtid="{D5CDD505-2E9C-101B-9397-08002B2CF9AE}" pid="8" name="AuthorIds_UIVersion_3587">
    <vt:lpwstr>122</vt:lpwstr>
  </property>
  <property fmtid="{D5CDD505-2E9C-101B-9397-08002B2CF9AE}" pid="9" name="_dlc_DocIdItemGuid">
    <vt:lpwstr>7132db39-8620-438b-a768-7a99ec14233a</vt:lpwstr>
  </property>
  <property fmtid="{D5CDD505-2E9C-101B-9397-08002B2CF9AE}" pid="10" name="SharedWithUsers">
    <vt:lpwstr>87;#Ken Smart;#157;#Nehalkumar patel</vt:lpwstr>
  </property>
</Properties>
</file>